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souza\Desktop\"/>
    </mc:Choice>
  </mc:AlternateContent>
  <xr:revisionPtr revIDLastSave="0" documentId="13_ncr:1_{BB64E8D8-6CB6-42DD-980A-135A10E411B4}" xr6:coauthVersionLast="47" xr6:coauthVersionMax="47" xr10:uidLastSave="{00000000-0000-0000-0000-000000000000}"/>
  <bookViews>
    <workbookView xWindow="-108" yWindow="-108" windowWidth="23256" windowHeight="12576" tabRatio="760" xr2:uid="{35116494-5F06-495D-8C2E-20CE2ADF5E03}"/>
  </bookViews>
  <sheets>
    <sheet name="Capa_Cover" sheetId="19" r:id="rId1"/>
    <sheet name="1. Destaques_Highlights" sheetId="2" r:id="rId2"/>
    <sheet name="2. BP_Balance Sheet" sheetId="17" r:id="rId3"/>
    <sheet name="3. DRE_P&amp;L" sheetId="15" r:id="rId4"/>
    <sheet name="4. DFC_Cash Flow Statement" sheetId="16" r:id="rId5"/>
    <sheet name="5. Endividamento_Debt" sheetId="1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j">#N/A</definedName>
    <definedName name="\m">#N/A</definedName>
    <definedName name="\n">#N/A</definedName>
    <definedName name="______________________EVA09">'[1]EVA MILLS'!#REF!</definedName>
    <definedName name="______________________EVA10">'[1]EVA MILLS'!#REF!</definedName>
    <definedName name="_____________________EVA09">'[1]EVA MILLS'!#REF!</definedName>
    <definedName name="_____________________EVA10">'[1]EVA MILLS'!#REF!</definedName>
    <definedName name="____________________EVA09">'[1]EVA MILLS'!#REF!</definedName>
    <definedName name="____________________EVA10">'[1]EVA MILLS'!#REF!</definedName>
    <definedName name="___________________EVA09">'[1]EVA MILLS'!#REF!</definedName>
    <definedName name="___________________EVA10">'[1]EVA MILLS'!#REF!</definedName>
    <definedName name="__________________EVA09">'[1]EVA MILLS'!#REF!</definedName>
    <definedName name="__________________EVA10">'[1]EVA MILLS'!#REF!</definedName>
    <definedName name="_________________EVA09">'[1]EVA MILLS'!#REF!</definedName>
    <definedName name="_________________EVA10">'[1]EVA MILLS'!#REF!</definedName>
    <definedName name="________________EVA09">'[1]EVA MILLS'!#REF!</definedName>
    <definedName name="________________EVA10">'[1]EVA MILLS'!#REF!</definedName>
    <definedName name="_______________EVA09">'[1]EVA MILLS'!#REF!</definedName>
    <definedName name="_______________EVA10">'[1]EVA MILLS'!#REF!</definedName>
    <definedName name="____________EVA09">'[1]EVA MILLS'!#REF!</definedName>
    <definedName name="____________EVA10">'[1]EVA MILLS'!#REF!</definedName>
    <definedName name="___________EVA09">'[1]EVA MILLS'!#REF!</definedName>
    <definedName name="___________EVA10">'[1]EVA MILLS'!#REF!</definedName>
    <definedName name="__________EVA09">'[1]EVA MILLS'!#REF!</definedName>
    <definedName name="__________EVA10">'[1]EVA MILLS'!#REF!</definedName>
    <definedName name="_________EVA09">'[1]EVA MILLS'!#REF!</definedName>
    <definedName name="_________EVA10">'[1]EVA MILLS'!#REF!</definedName>
    <definedName name="________EVA09">'[1]EVA MILLS'!#REF!</definedName>
    <definedName name="________EVA10">'[1]EVA MILLS'!#REF!</definedName>
    <definedName name="_______EVA09">'[1]EVA MILLS'!#REF!</definedName>
    <definedName name="_______EVA10">'[1]EVA MILLS'!#REF!</definedName>
    <definedName name="______EVA09">'[1]EVA MILLS'!#REF!</definedName>
    <definedName name="______EVA10">'[1]EVA MILLS'!#REF!</definedName>
    <definedName name="_____EVA09">'[1]EVA MILLS'!#REF!</definedName>
    <definedName name="_____EVA10">'[1]EVA MILLS'!#REF!</definedName>
    <definedName name="____EVA09">'[2]EVA MILLS'!#REF!</definedName>
    <definedName name="____EVA10">'[2]EVA MILLS'!#REF!</definedName>
    <definedName name="___EVA09">'[1]EVA MILLS'!#REF!</definedName>
    <definedName name="___EVA10">'[1]EVA MILLS'!#REF!</definedName>
    <definedName name="__EVA09">'[1]EVA MILLS'!#REF!</definedName>
    <definedName name="__EVA10">'[1]EVA MILLS'!#REF!</definedName>
    <definedName name="_DLX1.USE">#REF!</definedName>
    <definedName name="_DLX2.USE">#REF!</definedName>
    <definedName name="_DLX3.USE">#REF!</definedName>
    <definedName name="_DLX4.USE">#REF!</definedName>
    <definedName name="_EVA09">'[1]EVA MILLS'!#REF!</definedName>
    <definedName name="_EVA10">'[1]EVA MILLS'!#REF!</definedName>
    <definedName name="_pA5">[3]!_xlbgnm.pA5</definedName>
    <definedName name="_pA6">[3]!_xlbgnm.pA6</definedName>
    <definedName name="_pC5">[3]!_xlbgnm.pC5</definedName>
    <definedName name="A" hidden="1">{"'Quadro'!$A$4:$BG$78"}</definedName>
    <definedName name="Acumulado">#REF!</definedName>
    <definedName name="AREA_2000">#REF!</definedName>
    <definedName name="AREA_2001">#REF!</definedName>
    <definedName name="AREA_2002">#REF!</definedName>
    <definedName name="_xlnm.Extract">#REF!</definedName>
    <definedName name="_xlnm.Print_Area" localSheetId="0">#REF!</definedName>
    <definedName name="_xlnm.Print_Area">#REF!</definedName>
    <definedName name="Arq_Nome">[4]Principal!$D$22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_xlnm.Database">#REF!</definedName>
    <definedName name="BG_Del" hidden="1">15</definedName>
    <definedName name="BG_Ins" hidden="1">4</definedName>
    <definedName name="BG_Mod" hidden="1">6</definedName>
    <definedName name="BookType">1</definedName>
    <definedName name="Const09">'[1]EVA MILLS'!#REF!</definedName>
    <definedName name="Const10">'[1]EVA MILLS'!#REF!</definedName>
    <definedName name="_xlnm.Criteria">#REF!</definedName>
    <definedName name="csDesignMode">1</definedName>
    <definedName name="Dados">'[5]Check List- Gerrot'!#REF!,'[5]Check List- Gerrot'!#REF!,'[5]Check List- Gerrot'!#REF!,'[5]Check List- Gerrot'!#REF!,'[5]Check List- Gerrot'!#REF!</definedName>
    <definedName name="Decisions">2</definedName>
    <definedName name="DN">#REF!</definedName>
    <definedName name="DNVP">#REF!</definedName>
    <definedName name="DOCCUST">#N/A</definedName>
    <definedName name="DOCREC">#N/A</definedName>
    <definedName name="DRE">#REF!</definedName>
    <definedName name="eee">#REF!</definedName>
    <definedName name="ere">[6]!telaC</definedName>
    <definedName name="HTML_CodePage" hidden="1">1252</definedName>
    <definedName name="HTML_Control" hidden="1">{"'Quadro'!$A$4:$BG$78"}</definedName>
    <definedName name="HTML_Description" hidden="1">""</definedName>
    <definedName name="HTML_Email" hidden="1">"gsantana@centro-atlantica.com.br"</definedName>
    <definedName name="HTML_Header" hidden="1">"Quadro"</definedName>
    <definedName name="HTML_LastUpdate" hidden="1">"02/05/02"</definedName>
    <definedName name="HTML_LineAfter" hidden="1">TRUE</definedName>
    <definedName name="HTML_LineBefore" hidden="1">TRUE</definedName>
    <definedName name="HTML_Name" hidden="1">"Gilson César Santana"</definedName>
    <definedName name="HTML_OBDlg2" hidden="1">TRUE</definedName>
    <definedName name="HTML_OBDlg4" hidden="1">TRUE</definedName>
    <definedName name="HTML_OS" hidden="1">0</definedName>
    <definedName name="HTML_PathFile" hidden="1">"C:\Gilson Cesar\MeuHTML.htm"</definedName>
    <definedName name="HTML_Title" hidden="1">"Quadro Logistico Maio"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j">#REF!</definedName>
    <definedName name="Jahu09">'[1]EVA MILLS'!#REF!</definedName>
    <definedName name="Jahu10">'[1]EVA MILLS'!#REF!</definedName>
    <definedName name="livre">[7]Cronograma!#REF!,[7]Cronograma!#REF!,[7]Cronograma!#REF!,[7]Cronograma!#REF!</definedName>
    <definedName name="Macro1">[4]!Macro1</definedName>
    <definedName name="Macro3">[4]!Macro3</definedName>
    <definedName name="macrowk">#REF!</definedName>
    <definedName name="Mensal">#REF!</definedName>
    <definedName name="Mês">#REF!</definedName>
    <definedName name="Mês_Acumulado">#REF!</definedName>
    <definedName name="MesCalc">#REF!</definedName>
    <definedName name="meses">[8]Mills!#REF!</definedName>
    <definedName name="MesNegociado">#REF!</definedName>
    <definedName name="Mills09">'[1]EVA MILLS'!#REF!</definedName>
    <definedName name="Mills10">'[1]EVA MILLS'!#REF!</definedName>
    <definedName name="Orc_cons">#REF!</definedName>
    <definedName name="PEROUT">#N/A</definedName>
    <definedName name="PERSEG">#N/A</definedName>
    <definedName name="Print_Area_MI">'[4]#REF'!$A$1:$U$38</definedName>
    <definedName name="Prioridade2">[9]Empresas!$B$1:$B$4</definedName>
    <definedName name="PROPOSTA__ORÇAMENTÁRIA_2000">#REF!</definedName>
    <definedName name="PROPOSTA_ORÇAMENTÁRIA_2000">#REF!</definedName>
    <definedName name="RDVers">2.11</definedName>
    <definedName name="RELATÓRIO_DE_ATIVIDADES">#REF!</definedName>
    <definedName name="RelcaTipoAcum">#REF!</definedName>
    <definedName name="RelcaTipoMes">#REF!</definedName>
    <definedName name="Rental09">'[1]EVA MILLS'!#REF!</definedName>
    <definedName name="Rental10">'[1]EVA MILLS'!#REF!</definedName>
    <definedName name="Resumo">#REF!</definedName>
    <definedName name="RiskDet">TRUE</definedName>
    <definedName name="ROICLTM_i">[8]Mills!#REF!</definedName>
    <definedName name="SEACUST">#N/A</definedName>
    <definedName name="SEAREC">#N/A</definedName>
    <definedName name="SInd09">'[1]EVA MILLS'!#REF!</definedName>
    <definedName name="SInd10">'[1]EVA MILLS'!#REF!</definedName>
    <definedName name="telaA">[3]!telaA</definedName>
    <definedName name="telaC">[3]!telaC</definedName>
    <definedName name="_xlnm.Print_Titles">#REF!</definedName>
    <definedName name="Trombetas">#REF!</definedName>
    <definedName name="Vitória">#REF!</definedName>
    <definedName name="WKCN_valor_vinculado">1838153740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8" i="13" l="1"/>
  <c r="AF30" i="13" s="1"/>
  <c r="AF21" i="13"/>
  <c r="AF18" i="13"/>
  <c r="AF15" i="13"/>
  <c r="AF11" i="13"/>
  <c r="AF7" i="13"/>
  <c r="AF53" i="16"/>
  <c r="AF50" i="16"/>
  <c r="AF42" i="16"/>
  <c r="AF31" i="16"/>
  <c r="AF24" i="15"/>
  <c r="AF22" i="15"/>
  <c r="AF18" i="15"/>
  <c r="AF14" i="15"/>
  <c r="AF8" i="15"/>
  <c r="AF7" i="15"/>
  <c r="AF28" i="17"/>
  <c r="AF44" i="17"/>
  <c r="AF56" i="17"/>
  <c r="AF16" i="17"/>
  <c r="AF6" i="17"/>
  <c r="AF90" i="2"/>
  <c r="AF84" i="2"/>
  <c r="AF68" i="2"/>
  <c r="AF69" i="2" s="1"/>
  <c r="AF74" i="2" s="1"/>
  <c r="AF67" i="2"/>
  <c r="AF66" i="2"/>
  <c r="AF65" i="2"/>
  <c r="AF64" i="2"/>
  <c r="AF42" i="2"/>
  <c r="AF45" i="2"/>
  <c r="AF59" i="2"/>
  <c r="AF91" i="2"/>
  <c r="AF92" i="2" s="1"/>
  <c r="AF100" i="2"/>
  <c r="AF36" i="2"/>
  <c r="AF35" i="2"/>
  <c r="AF32" i="2"/>
  <c r="AF31" i="2"/>
  <c r="AF30" i="2"/>
  <c r="AF27" i="2"/>
  <c r="AF17" i="2"/>
  <c r="AF19" i="2" s="1"/>
  <c r="AF21" i="2" s="1"/>
  <c r="AF22" i="2" s="1"/>
  <c r="AF14" i="2"/>
  <c r="AF6" i="2"/>
  <c r="AE52" i="16"/>
  <c r="AF52" i="16" l="1"/>
  <c r="AF54" i="16" s="1"/>
  <c r="AF27" i="17"/>
  <c r="AF5" i="17"/>
  <c r="AF50" i="2"/>
  <c r="AE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K24" i="15"/>
  <c r="F24" i="15"/>
  <c r="G24" i="15"/>
  <c r="H24" i="15"/>
  <c r="I24" i="15"/>
  <c r="E24" i="15"/>
  <c r="I26" i="15"/>
  <c r="H26" i="15"/>
  <c r="G26" i="15"/>
  <c r="F26" i="15"/>
  <c r="E26" i="15"/>
  <c r="AE69" i="2"/>
  <c r="Z54" i="16" l="1"/>
  <c r="AA54" i="16"/>
  <c r="M53" i="16"/>
  <c r="M54" i="16" s="1"/>
  <c r="N53" i="16"/>
  <c r="N54" i="16" s="1"/>
  <c r="O53" i="16"/>
  <c r="O54" i="16" s="1"/>
  <c r="P53" i="16"/>
  <c r="P54" i="16" s="1"/>
  <c r="Q53" i="16"/>
  <c r="Q54" i="16" s="1"/>
  <c r="R53" i="16"/>
  <c r="R54" i="16" s="1"/>
  <c r="S53" i="16"/>
  <c r="S54" i="16" s="1"/>
  <c r="T53" i="16"/>
  <c r="T54" i="16" s="1"/>
  <c r="U53" i="16"/>
  <c r="U54" i="16" s="1"/>
  <c r="V53" i="16"/>
  <c r="V54" i="16" s="1"/>
  <c r="W53" i="16"/>
  <c r="W54" i="16" s="1"/>
  <c r="X53" i="16"/>
  <c r="X54" i="16" s="1"/>
  <c r="Y53" i="16"/>
  <c r="Y54" i="16" s="1"/>
  <c r="Z53" i="16"/>
  <c r="AA53" i="16"/>
  <c r="AB53" i="16"/>
  <c r="AB54" i="16" s="1"/>
  <c r="AC53" i="16"/>
  <c r="AC54" i="16" s="1"/>
  <c r="AD53" i="16"/>
  <c r="AD54" i="16" s="1"/>
  <c r="AE53" i="16"/>
  <c r="AE54" i="16" s="1"/>
  <c r="L53" i="16"/>
  <c r="L54" i="16" s="1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K52" i="16"/>
  <c r="F53" i="16"/>
  <c r="AE100" i="2"/>
  <c r="AE91" i="2"/>
  <c r="AE74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AE59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K45" i="2"/>
  <c r="I31" i="2"/>
  <c r="H31" i="2"/>
  <c r="G31" i="2"/>
  <c r="F31" i="2"/>
  <c r="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AE31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I27" i="2"/>
  <c r="H27" i="2"/>
  <c r="G27" i="2"/>
  <c r="F27" i="2"/>
  <c r="E27" i="2"/>
  <c r="AE22" i="2"/>
  <c r="AE21" i="2"/>
  <c r="AE6" i="2"/>
  <c r="AE92" i="2"/>
  <c r="I92" i="2" l="1"/>
  <c r="G92" i="2"/>
  <c r="E10" i="2" l="1"/>
  <c r="I10" i="2"/>
  <c r="H10" i="2"/>
  <c r="G10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L92" i="2"/>
  <c r="H92" i="2"/>
  <c r="F92" i="2"/>
  <c r="I6" i="2" l="1"/>
  <c r="AA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B6" i="2"/>
  <c r="AC6" i="2"/>
  <c r="AD6" i="2"/>
  <c r="L6" i="2"/>
  <c r="K6" i="2"/>
  <c r="H6" i="2"/>
  <c r="J10" i="2"/>
  <c r="G6" i="2"/>
  <c r="F10" i="2" l="1"/>
  <c r="F6" i="2" s="1"/>
  <c r="E6" i="2" l="1"/>
  <c r="AD59" i="2" l="1"/>
  <c r="AC59" i="2"/>
  <c r="AB59" i="2"/>
  <c r="AA59" i="2"/>
  <c r="Z59" i="2"/>
  <c r="Y59" i="2"/>
  <c r="X59" i="2"/>
  <c r="W59" i="2"/>
  <c r="V59" i="2"/>
  <c r="U59" i="2"/>
  <c r="T59" i="2"/>
  <c r="S59" i="2"/>
  <c r="N59" i="2"/>
  <c r="M59" i="2"/>
  <c r="L59" i="2"/>
  <c r="K59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I6" i="13"/>
  <c r="H6" i="13"/>
  <c r="G6" i="13"/>
  <c r="F6" i="13"/>
  <c r="E6" i="13"/>
  <c r="I5" i="13"/>
  <c r="I7" i="13" s="1"/>
  <c r="H5" i="13"/>
  <c r="H7" i="13" s="1"/>
  <c r="G5" i="13"/>
  <c r="F5" i="13"/>
  <c r="E5" i="13"/>
  <c r="F7" i="13" l="1"/>
  <c r="G7" i="13"/>
  <c r="E7" i="13"/>
</calcChain>
</file>

<file path=xl/sharedStrings.xml><?xml version="1.0" encoding="utf-8"?>
<sst xmlns="http://schemas.openxmlformats.org/spreadsheetml/2006/main" count="831" uniqueCount="420">
  <si>
    <t>Receita Líquida (R$ mil)</t>
  </si>
  <si>
    <t>Produtos</t>
  </si>
  <si>
    <t xml:space="preserve">Válvulas </t>
  </si>
  <si>
    <t>Cabos e Compósitos</t>
  </si>
  <si>
    <t>Serviços</t>
  </si>
  <si>
    <t>n/a</t>
  </si>
  <si>
    <t xml:space="preserve">Oilfield Services </t>
  </si>
  <si>
    <t>Total</t>
  </si>
  <si>
    <t>1T 2019</t>
  </si>
  <si>
    <t>1T 2020</t>
  </si>
  <si>
    <t>1T 2021</t>
  </si>
  <si>
    <t>1T 2022</t>
  </si>
  <si>
    <t>1T 2023</t>
  </si>
  <si>
    <t>2T 2019</t>
  </si>
  <si>
    <t>3T 2019</t>
  </si>
  <si>
    <t>4T 2019</t>
  </si>
  <si>
    <t>2T 2020</t>
  </si>
  <si>
    <t>3T 2020</t>
  </si>
  <si>
    <t>4T 2020</t>
  </si>
  <si>
    <t>2T 2021</t>
  </si>
  <si>
    <t>3T 2021</t>
  </si>
  <si>
    <t>4T 2021</t>
  </si>
  <si>
    <t>2T 2022</t>
  </si>
  <si>
    <t>3T 2022</t>
  </si>
  <si>
    <t>4T 2023</t>
  </si>
  <si>
    <t>4T 2022</t>
  </si>
  <si>
    <t>2T 2023</t>
  </si>
  <si>
    <t>3T 2023</t>
  </si>
  <si>
    <t>% da receita liquida = Produtos</t>
  </si>
  <si>
    <t>% da receita liquida = Serviços</t>
  </si>
  <si>
    <t>Lucro Bruto (R$ mil)</t>
  </si>
  <si>
    <t>Margem Bruta - Produtos</t>
  </si>
  <si>
    <t>Margem Bruta - Serviços</t>
  </si>
  <si>
    <t>Margem Bruta Total</t>
  </si>
  <si>
    <t>Depreciação</t>
  </si>
  <si>
    <t>Depreciação de Produtos</t>
  </si>
  <si>
    <t>Depreciação de Serviços</t>
  </si>
  <si>
    <t>Lucro Bruto s/ depreciação</t>
  </si>
  <si>
    <t>Lucro Bruto s/ depreciação Produtos</t>
  </si>
  <si>
    <t>*n/a - não aplicado</t>
  </si>
  <si>
    <t>Despesas (R$ mil)</t>
  </si>
  <si>
    <t>Total de Despesas com Vendas</t>
  </si>
  <si>
    <t>Despesas com Vendas - Produtos</t>
  </si>
  <si>
    <t>Despesas com Vendas - Serviços</t>
  </si>
  <si>
    <t>Total de Despesas Administrativas</t>
  </si>
  <si>
    <t>Despesas Administrativas - Produtos</t>
  </si>
  <si>
    <t>Despesas Administrativas - Serviços</t>
  </si>
  <si>
    <t>Honorários dos Administradores</t>
  </si>
  <si>
    <t>Total de Despesas com Vendas, Administrativas e Honorários dos Administradores</t>
  </si>
  <si>
    <t>Outras Receitas (Despesas) (R$ mil)</t>
  </si>
  <si>
    <t>Despesas com Ociosidade - Produtos</t>
  </si>
  <si>
    <t>Despesas com Ociosidade - Serviços</t>
  </si>
  <si>
    <t>Resultado Financeiro (R$ mil)</t>
  </si>
  <si>
    <t>Receita Financeira*</t>
  </si>
  <si>
    <t>Despesa Financeira*</t>
  </si>
  <si>
    <t>Resultado Financeiro Líquido*</t>
  </si>
  <si>
    <t>Variação Cambial Líquida</t>
  </si>
  <si>
    <t>Resultado Financeiro Líquido Total</t>
  </si>
  <si>
    <t>* Excluindo Variação Cambial</t>
  </si>
  <si>
    <t>Lucro Bruto</t>
  </si>
  <si>
    <t>Despesas c/ Vendas, Gerais e Administrativas</t>
  </si>
  <si>
    <t>Depreciação e Amortização</t>
  </si>
  <si>
    <t>Outras Despesas (Receitas) Operacionais</t>
  </si>
  <si>
    <t>Ebitda das Atividades</t>
  </si>
  <si>
    <t>Resultado da alienação ou baixa de ativos</t>
  </si>
  <si>
    <t>Provisões com Processos Judiciais</t>
  </si>
  <si>
    <t>Despesas com ociosidade</t>
  </si>
  <si>
    <t>Ebitda Ajustado</t>
  </si>
  <si>
    <t>Processo de Reestruturação  e Outras Despesas Extraordinárias</t>
  </si>
  <si>
    <t>Capital de Giro (R$ mil)</t>
  </si>
  <si>
    <t>Contas a Receber</t>
  </si>
  <si>
    <t>Estoques</t>
  </si>
  <si>
    <t>Adiantamentos de Fornecedores</t>
  </si>
  <si>
    <t>Impostos a Recuperar</t>
  </si>
  <si>
    <t>Outras Contas a Receber</t>
  </si>
  <si>
    <t>Total Ativo</t>
  </si>
  <si>
    <t>Fornecedores</t>
  </si>
  <si>
    <t>Adiantamentos de Clientes</t>
  </si>
  <si>
    <t>Impostos a Recolher</t>
  </si>
  <si>
    <t>Outras Contas a Pagar</t>
  </si>
  <si>
    <t>Salários e Encargos</t>
  </si>
  <si>
    <t>Total Passivo</t>
  </si>
  <si>
    <t>Capital de Giro Aplicado</t>
  </si>
  <si>
    <t>Variação do Capital de Giro Aplicado</t>
  </si>
  <si>
    <t>Disponibilidades (em R$ Mil)</t>
  </si>
  <si>
    <t>Caixa e Aplicações Financeiras</t>
  </si>
  <si>
    <t>Endividamento (R$ mil)</t>
  </si>
  <si>
    <t>Curto Prazo</t>
  </si>
  <si>
    <t>Créditos sujeitos à Recuperação Judicial</t>
  </si>
  <si>
    <t>Créditos não sujeitos à Recuperação Judicial</t>
  </si>
  <si>
    <t>Debêntures Conversíveis em Ações</t>
  </si>
  <si>
    <t>Longo Prazo</t>
  </si>
  <si>
    <t>Dívida Bruta</t>
  </si>
  <si>
    <t>Caixa e Equivalentes de Caixa</t>
  </si>
  <si>
    <t>Títulos e Valores Mobiliários</t>
  </si>
  <si>
    <t>Dívida Líquida</t>
  </si>
  <si>
    <t>Investimentos (R$ mil)</t>
  </si>
  <si>
    <t>Outros Investimentos</t>
  </si>
  <si>
    <t>Imobilizado</t>
  </si>
  <si>
    <t>Intangível</t>
  </si>
  <si>
    <t>Receita Líquida de Vendas de Bens e Serviços</t>
  </si>
  <si>
    <t>Custo de Bens e Serviços Vendidos</t>
  </si>
  <si>
    <t>Resultado Bruto</t>
  </si>
  <si>
    <t>Receitas/Despesas Operacionais</t>
  </si>
  <si>
    <t>Resultado Financeiro Líquido</t>
  </si>
  <si>
    <t xml:space="preserve">Resultados Antes do Imposto de Renda e Contribuição Social </t>
  </si>
  <si>
    <t>Imposto de Renda e Contribuição Social - Corrente</t>
  </si>
  <si>
    <t>Imposto de Renda e Contribuição Social - Diferido</t>
  </si>
  <si>
    <t>Lucro (Prejuízo) Líquido do Período</t>
  </si>
  <si>
    <t xml:space="preserve">  Com Vendas</t>
  </si>
  <si>
    <t xml:space="preserve">  Gerais e Administrativas</t>
  </si>
  <si>
    <t xml:space="preserve">  Remuneração dos Administradores</t>
  </si>
  <si>
    <t xml:space="preserve">  Resultado da Equivalência Patrimonial</t>
  </si>
  <si>
    <t xml:space="preserve">  Outras Receitas (Despesas) Operacionais</t>
  </si>
  <si>
    <t xml:space="preserve">  Receitas Financeiras</t>
  </si>
  <si>
    <t xml:space="preserve">  Despesas Financeiras</t>
  </si>
  <si>
    <t xml:space="preserve">  Variação Cambial Líquida</t>
  </si>
  <si>
    <t>Prejuízo das Operações Descontinuadas</t>
  </si>
  <si>
    <t>Demonstração do Resultado  (R$ mil)</t>
  </si>
  <si>
    <t>Fluxo de Caixa das Atividades Operacionais</t>
  </si>
  <si>
    <t>Ajustes:</t>
  </si>
  <si>
    <t xml:space="preserve">   Depreciação e amortização</t>
  </si>
  <si>
    <t xml:space="preserve">   Resultado na venda de ativo imobilizado</t>
  </si>
  <si>
    <t xml:space="preserve">   Encargos financeiros e variação cambial sobre financiamentos</t>
  </si>
  <si>
    <t xml:space="preserve">   Reversão para perda pela não recuperabilidade de ativos</t>
  </si>
  <si>
    <t xml:space="preserve">   Imposto de renda e contribuição social diferido</t>
  </si>
  <si>
    <t xml:space="preserve">   Obsolescência de estoques</t>
  </si>
  <si>
    <t xml:space="preserve">   (Reversão) Perdas estimadas para devedores duvidosos</t>
  </si>
  <si>
    <t xml:space="preserve">   Perdas efetivas com devedores duvidosos</t>
  </si>
  <si>
    <t xml:space="preserve">   Ajuste a valor presente</t>
  </si>
  <si>
    <t xml:space="preserve">   Ajuste a valor justo</t>
  </si>
  <si>
    <t>Variações nos Ativos e Passivos:</t>
  </si>
  <si>
    <t xml:space="preserve">   (Aumento) Redução em contas a receber</t>
  </si>
  <si>
    <t xml:space="preserve">   (Aumento) Redução em estoques</t>
  </si>
  <si>
    <t xml:space="preserve">   (Aumento) Redução em impostos a recuperar</t>
  </si>
  <si>
    <t xml:space="preserve">   (Aumento) Redução em outros ativos</t>
  </si>
  <si>
    <t xml:space="preserve">   Aumento (Redução) em fornecedores</t>
  </si>
  <si>
    <t xml:space="preserve">   Aumento (Redução) em impostos a recolher</t>
  </si>
  <si>
    <t xml:space="preserve">   Aumento (Redução) em outras contas a pagar</t>
  </si>
  <si>
    <t>Caixa líquido das atividades operacionais</t>
  </si>
  <si>
    <t>Fluxos de Caixa das Atividades de Investimentos</t>
  </si>
  <si>
    <t>Integralização de capital em controlada</t>
  </si>
  <si>
    <t>Propriedade para investimento</t>
  </si>
  <si>
    <t>Caixa das operações descontinuadas</t>
  </si>
  <si>
    <t>Títulos e valores mobiliários - conta restrita</t>
  </si>
  <si>
    <t>Aquisição de Imobilizado</t>
  </si>
  <si>
    <t>Caixa líquido proveniente (aplicado) nas atividades de investimentos</t>
  </si>
  <si>
    <t>Fluxos de Caixa das Atividades de Financiamento</t>
  </si>
  <si>
    <t>Captação de empréstimos e financiamentos</t>
  </si>
  <si>
    <t>Aumento de capital</t>
  </si>
  <si>
    <t>Pagamento de empréstimos e financiamentos</t>
  </si>
  <si>
    <t>Caixa líquido proveniente das atividades de financiamento</t>
  </si>
  <si>
    <t>(Redução) Aumento Líquido do Saldo de Caixa e Equivalentes de Caixa</t>
  </si>
  <si>
    <t>Caixa e Equivalente de Caixa no Início do Exercício</t>
  </si>
  <si>
    <t>Caixa e Equivalente de Caixa no Final do Exercício</t>
  </si>
  <si>
    <t>Lucro (Prejuízo) dos exercícios</t>
  </si>
  <si>
    <t xml:space="preserve">   Equivalência patrimonial</t>
  </si>
  <si>
    <t>Debêntures Conversíveis em Açoes</t>
  </si>
  <si>
    <t>Pagamento de empréstimos e financiamentos - Partes Relacionadas</t>
  </si>
  <si>
    <t xml:space="preserve">   Perdas extraordinárias, ociosidade e ajuste valor de mercado com estoques</t>
  </si>
  <si>
    <t xml:space="preserve">   Reclassificação para propriedade para investimento</t>
  </si>
  <si>
    <t>Aquisição ao Intangível</t>
  </si>
  <si>
    <t>Passivo a descoberto</t>
  </si>
  <si>
    <t>Ativo Total</t>
  </si>
  <si>
    <t>Ativo Circulante</t>
  </si>
  <si>
    <t>Contas a Receber de Clientes</t>
  </si>
  <si>
    <t>Imposto de Renda e Contribuição Social Diferidos</t>
  </si>
  <si>
    <t>Despesas Antecipadas</t>
  </si>
  <si>
    <t>Adiantamento a Fornecedores</t>
  </si>
  <si>
    <t>Ativos Classificados como Mantidos para Venda</t>
  </si>
  <si>
    <t>Ativo Não Circulante</t>
  </si>
  <si>
    <t>Depósitos Judiciais</t>
  </si>
  <si>
    <t xml:space="preserve">Investimentos </t>
  </si>
  <si>
    <t>Passivo Total</t>
  </si>
  <si>
    <t>Passivo Circulante</t>
  </si>
  <si>
    <t>Fornecedores - Não Sujeitos à Recuperação Judicial</t>
  </si>
  <si>
    <t>Fornecedores -  Sujeitos à Recuperação Judicial</t>
  </si>
  <si>
    <t>Empréstimos e Financiamentos Não Sujeitos à Recuperação Judicial</t>
  </si>
  <si>
    <t>Empréstimos e Financiamentos Sujeitos à Recuperação Judicial</t>
  </si>
  <si>
    <t>Salários, Provisões e Contribuição Social</t>
  </si>
  <si>
    <t>Comissões a Pagar</t>
  </si>
  <si>
    <t>Obrigações e provisões riscos trabalhistas - sujeitos à recuperação judicial</t>
  </si>
  <si>
    <t>Adiantamento de Clientes</t>
  </si>
  <si>
    <t>Participações no Resultado</t>
  </si>
  <si>
    <t>Provisão Multas Contratuais</t>
  </si>
  <si>
    <t>Passivo Não Circulante</t>
  </si>
  <si>
    <t>Fornecedores - sujeitos à recuperação judicial</t>
  </si>
  <si>
    <t>Fornecedores - não sujeitos à recuperação judicial</t>
  </si>
  <si>
    <t>Empréstimos e financiamentos - sujeitos à recuperação judicial</t>
  </si>
  <si>
    <t>Empréstimos e financiamentos - não sujeitos à recuperação judicial</t>
  </si>
  <si>
    <t>Provisão para Riscos Tributários, Trabalhistas e Cíveis</t>
  </si>
  <si>
    <t>Provisão para Passivo a Descoberto em Controladas em Conjunto</t>
  </si>
  <si>
    <t>Atribuído a Participação dos Acionistas Não-Controladores</t>
  </si>
  <si>
    <t>Patrimônio Líquido</t>
  </si>
  <si>
    <t>Capital Social</t>
  </si>
  <si>
    <t>Reserva de Capital</t>
  </si>
  <si>
    <t>Reservas e Transações de Capital</t>
  </si>
  <si>
    <t>Opções Outorgadas</t>
  </si>
  <si>
    <t>Ajustes de Avaliação Patrimonial</t>
  </si>
  <si>
    <t>Prejuízos Acumulados</t>
  </si>
  <si>
    <t>Balanço Patrimonial (R$ mil)</t>
  </si>
  <si>
    <t>Fornecedores - Sujeitos à Recuperação Judicial - Classe I</t>
  </si>
  <si>
    <t>Outras obrigações - sujeitas à recuperação judicial</t>
  </si>
  <si>
    <t>Outros Créditos</t>
  </si>
  <si>
    <t>Ebitda Ajustado e Reconciliação do Ebitda Ajustado - Consolidado (R$ mil)</t>
  </si>
  <si>
    <t>Order Backlog</t>
  </si>
  <si>
    <t>Order Intake</t>
  </si>
  <si>
    <t>Pedidos de Compra (R$ milhões)</t>
  </si>
  <si>
    <t>Lupatech S.A.</t>
  </si>
  <si>
    <t>Data-base</t>
  </si>
  <si>
    <t>Planilha de dados históricos financeiros e operacionais</t>
  </si>
  <si>
    <t>ri@lupatech.com.br</t>
  </si>
  <si>
    <t>Vila Cordeiro, São Paulo, SP</t>
  </si>
  <si>
    <t>CEP 04583-110</t>
  </si>
  <si>
    <t>www.lupatech.com.br/ri</t>
  </si>
  <si>
    <t>Avenida Doutor Chucri Zaidan, 1.550, conjunto 2705</t>
  </si>
  <si>
    <t>Cash and cash equivalents (R$ thd)</t>
  </si>
  <si>
    <t>Cash and Cash Equivalents</t>
  </si>
  <si>
    <t>Securities-restricted</t>
  </si>
  <si>
    <t>Debts (R$ thd)</t>
  </si>
  <si>
    <t>Short Term</t>
  </si>
  <si>
    <t>Credits subject to Judicial Recovery</t>
  </si>
  <si>
    <t>Credits not subject to Judicial Recovery</t>
  </si>
  <si>
    <t>Debentures Convertible into Shares</t>
  </si>
  <si>
    <t>Long Term</t>
  </si>
  <si>
    <t>Total Debts</t>
  </si>
  <si>
    <t>Marketable securities</t>
  </si>
  <si>
    <t>Net Debt</t>
  </si>
  <si>
    <t>Financial Results (R$ thd)</t>
  </si>
  <si>
    <t>Financial Revenue*</t>
  </si>
  <si>
    <t>Financial Expense*</t>
  </si>
  <si>
    <t>Net Financial Results*</t>
  </si>
  <si>
    <t>Net Exchange Variance</t>
  </si>
  <si>
    <t>Net Financial Results - Total</t>
  </si>
  <si>
    <t>* Excluding Exchange Variance</t>
  </si>
  <si>
    <t>Cash Flow from Operating Activities</t>
  </si>
  <si>
    <t>Profit (Loss) for the periods</t>
  </si>
  <si>
    <t>Adjustments:</t>
  </si>
  <si>
    <t xml:space="preserve">   Depreciation and Amortization</t>
  </si>
  <si>
    <t xml:space="preserve">   Equity</t>
  </si>
  <si>
    <t xml:space="preserve">   Income from sale of property, plant and equipment</t>
  </si>
  <si>
    <t xml:space="preserve">   Extraordinary losses, idleness and market value adjustment with inventories</t>
  </si>
  <si>
    <t xml:space="preserve">   Financial charges and exchange variation on financing</t>
  </si>
  <si>
    <t xml:space="preserve">   Reversal (Provision) for loss due to non-recoverability of assets </t>
  </si>
  <si>
    <t xml:space="preserve">   Deferred Income Tax and Social Contribution </t>
  </si>
  <si>
    <t xml:space="preserve">   Reclassification to investment property</t>
  </si>
  <si>
    <t xml:space="preserve">   Inventory obsolescence</t>
  </si>
  <si>
    <t xml:space="preserve">   (Reversal) Estimated losses for doubtful accounts</t>
  </si>
  <si>
    <t xml:space="preserve">   Actual losses with doubtful accounts</t>
  </si>
  <si>
    <t xml:space="preserve">   Adjust to present value</t>
  </si>
  <si>
    <t xml:space="preserve">   Fair value adjustment</t>
  </si>
  <si>
    <t>Changes in Assets &amp; Liabilities</t>
  </si>
  <si>
    <t xml:space="preserve">   (Increase) Decrease in Accounts Receivable</t>
  </si>
  <si>
    <t xml:space="preserve">   (Increase) Decrease in Inventories</t>
  </si>
  <si>
    <t xml:space="preserve">   (Increase) Decrease in Recoverable Taxes</t>
  </si>
  <si>
    <t xml:space="preserve">   (Increase) Decrease in Other Assets</t>
  </si>
  <si>
    <t xml:space="preserve">   (Increase) Decrease in  Suppliers</t>
  </si>
  <si>
    <t xml:space="preserve">   (Increase) Decrease in Taxes Payable</t>
  </si>
  <si>
    <t xml:space="preserve">   (Increase) Decrease in Others Accounts Payable</t>
  </si>
  <si>
    <t>Net Cash Flow from Operating Activities</t>
  </si>
  <si>
    <t>Cash Flow from Investment Activities</t>
  </si>
  <si>
    <t>Capital payment in subsidiary</t>
  </si>
  <si>
    <t>Cash from discontinued operations</t>
  </si>
  <si>
    <t>Investment property</t>
  </si>
  <si>
    <t>Short Liabilities</t>
  </si>
  <si>
    <t>Bonds and securities - restricted account</t>
  </si>
  <si>
    <t>Aquisition of Property, Plant and Equipment</t>
  </si>
  <si>
    <t>Aquisition of Intangible Assets</t>
  </si>
  <si>
    <t>Net Cash Flow from (Used in) Investment Activities</t>
  </si>
  <si>
    <t>Cash Flow from Financing Activities</t>
  </si>
  <si>
    <t>Borrowing and financing</t>
  </si>
  <si>
    <t>Payment of loans and financing - Related Parties</t>
  </si>
  <si>
    <t>Capital increase (decrease)</t>
  </si>
  <si>
    <t>Payment of loans and financing</t>
  </si>
  <si>
    <t>Net Cash Flow from Financing Activities</t>
  </si>
  <si>
    <t>Net Increase (Decrease) in Cash and Cash Equivalents</t>
  </si>
  <si>
    <t>At the Beginning of the Period</t>
  </si>
  <si>
    <t>At the End of the Period</t>
  </si>
  <si>
    <t>Net Revenue From Sales</t>
  </si>
  <si>
    <t>Cost of Goods and Services Sold</t>
  </si>
  <si>
    <t>Gross Profit</t>
  </si>
  <si>
    <t>Operating Income/Expenses</t>
  </si>
  <si>
    <t xml:space="preserve">   Selling</t>
  </si>
  <si>
    <t xml:space="preserve">   General and Administrative</t>
  </si>
  <si>
    <t xml:space="preserve">   Management Fees</t>
  </si>
  <si>
    <t>   Resultado da Equivalência Patrimonial</t>
  </si>
  <si>
    <t>   Other Operation Income (Expenses)</t>
  </si>
  <si>
    <t xml:space="preserve"> Net Financial Result</t>
  </si>
  <si>
    <t xml:space="preserve">      Financial Income</t>
  </si>
  <si>
    <t xml:space="preserve">      Financial Expenses</t>
  </si>
  <si>
    <t xml:space="preserve">      Net Exchange Variance</t>
  </si>
  <si>
    <t>Loss Before Income Tax and Social Contribution</t>
  </si>
  <si>
    <t>Provision Income Tax and Social Contribution - Current</t>
  </si>
  <si>
    <t>Provision Income Tax and Social Contribution - Deferred</t>
  </si>
  <si>
    <t>Profit for the periods</t>
  </si>
  <si>
    <t>Loss from Discontinued Operations</t>
  </si>
  <si>
    <t>Income Statements (R$ thd)</t>
  </si>
  <si>
    <t>Receita Bruta de Vendas</t>
  </si>
  <si>
    <t>Balance Sheet  (R$ thd)</t>
  </si>
  <si>
    <t>Total Asset</t>
  </si>
  <si>
    <t>Current Assets</t>
  </si>
  <si>
    <t>Accounts Receivable</t>
  </si>
  <si>
    <t>Inventories</t>
  </si>
  <si>
    <t>Recoverable Taxes</t>
  </si>
  <si>
    <t>Other Accounts Receivable</t>
  </si>
  <si>
    <t>Prepaid Expenses</t>
  </si>
  <si>
    <t>Advances to Suppliers</t>
  </si>
  <si>
    <t>Assets Classified as Held for Sale</t>
  </si>
  <si>
    <t>Non-Current Assets</t>
  </si>
  <si>
    <t>Other Credits</t>
  </si>
  <si>
    <t>Judicial Deposits</t>
  </si>
  <si>
    <t>Deferred Income Tax and Social Contribution</t>
  </si>
  <si>
    <t xml:space="preserve">Investments </t>
  </si>
  <si>
    <t>Property, Plant and Equipment</t>
  </si>
  <si>
    <t>Intangible Assets</t>
  </si>
  <si>
    <t>Total Liabilities and Shareholders Equity</t>
  </si>
  <si>
    <t>Current Liabilities</t>
  </si>
  <si>
    <t>Suppliers - Not Subject to Judicial Recovery</t>
  </si>
  <si>
    <t>Suppliers - Subject to Judicial Recovery - Class I</t>
  </si>
  <si>
    <t>Suppliers -Subject to Judicial Recovery</t>
  </si>
  <si>
    <t>Loans and Financing - Not Subject to Judicial Recovery</t>
  </si>
  <si>
    <t>Loans and Financing - Subject to Judicial Recovery</t>
  </si>
  <si>
    <t>Provisions Payroll and Payroll Payable</t>
  </si>
  <si>
    <t>Commissions Payable</t>
  </si>
  <si>
    <t>Taxes Payable</t>
  </si>
  <si>
    <t>Obligations and Provisions for Labor Risks - Subject to Judicial Recovery</t>
  </si>
  <si>
    <t>Advances from Customers</t>
  </si>
  <si>
    <t>Profit Sharing</t>
  </si>
  <si>
    <t>Other Accounts Payable</t>
  </si>
  <si>
    <t>Other obligations - subject to judicial recovery</t>
  </si>
  <si>
    <t>Provision for Contractual Fines</t>
  </si>
  <si>
    <t>Non-Current Liabilities</t>
  </si>
  <si>
    <t>Suppliers - Subject to Judicial Recovery</t>
  </si>
  <si>
    <t>Provision for Contigencies</t>
  </si>
  <si>
    <t>Obligations and Provisions Labor Risks - Subject to Judicial Reorganization</t>
  </si>
  <si>
    <t>Provision for Negative Equity in Subsidiaries</t>
  </si>
  <si>
    <t>Shareholders' Equity</t>
  </si>
  <si>
    <t>Capital Stock</t>
  </si>
  <si>
    <t>Capital reserve</t>
  </si>
  <si>
    <t>Capital Transaction Reserve</t>
  </si>
  <si>
    <t>Options Granted</t>
  </si>
  <si>
    <t>Equity Valuation Adjustment</t>
  </si>
  <si>
    <t>Accumulated Losses</t>
  </si>
  <si>
    <t>Non-Controlling Interests</t>
  </si>
  <si>
    <t>Investments (R$ thd)</t>
  </si>
  <si>
    <t>Others Investments</t>
  </si>
  <si>
    <t>Fixed Assets</t>
  </si>
  <si>
    <t>Working Capital (R$ thd)</t>
  </si>
  <si>
    <t>Advances of suppliers</t>
  </si>
  <si>
    <t>Recoverable taxes</t>
  </si>
  <si>
    <t>Suppliers</t>
  </si>
  <si>
    <t>Taxes payable</t>
  </si>
  <si>
    <t>Other Accounts Payable/Other Obligations</t>
  </si>
  <si>
    <t>Payroll and charges</t>
  </si>
  <si>
    <t>Total Liabilities</t>
  </si>
  <si>
    <t>Working Capital Employed</t>
  </si>
  <si>
    <t>Working Capital Variation</t>
  </si>
  <si>
    <t>Adjusted Ebitda Reconciliation (R$ thd)</t>
  </si>
  <si>
    <t>SG&amp;A</t>
  </si>
  <si>
    <t>Management Compensation</t>
  </si>
  <si>
    <t>Depreciation and Amortization</t>
  </si>
  <si>
    <t>Other Operating Expenses</t>
  </si>
  <si>
    <t>Ebitda</t>
  </si>
  <si>
    <t>Result of disposal or write-off of assets</t>
  </si>
  <si>
    <t>Provisions for Legal Proceedings</t>
  </si>
  <si>
    <t>Idle expenses</t>
  </si>
  <si>
    <t>Restructuring Process and Other Extraordinary</t>
  </si>
  <si>
    <t>Adjusted EBITDA</t>
  </si>
  <si>
    <t>Other Operating (Expenses) (R$ thd)</t>
  </si>
  <si>
    <t>Products</t>
  </si>
  <si>
    <t>Expenses with Idleness - Products</t>
  </si>
  <si>
    <t>Services</t>
  </si>
  <si>
    <t>Expenses with Idleness - Services</t>
  </si>
  <si>
    <t>Expenses (R$ thd)</t>
  </si>
  <si>
    <t>Total Sales Expenses</t>
  </si>
  <si>
    <t>Sales Expenses - Products</t>
  </si>
  <si>
    <t>Sales Expenses - Services</t>
  </si>
  <si>
    <t>Total Administrative Expenses</t>
  </si>
  <si>
    <t>Administrative Expenses - Products</t>
  </si>
  <si>
    <t>Administrative Expenses - Services</t>
  </si>
  <si>
    <t>Management Fees</t>
  </si>
  <si>
    <t>Total Sales, Administrative and Management Fees Expenses</t>
  </si>
  <si>
    <t>Gross Profit (R$ thd)</t>
  </si>
  <si>
    <t>Gross Margin - Products</t>
  </si>
  <si>
    <t>Gross Margin - Services</t>
  </si>
  <si>
    <t>Gross Margin - Total</t>
  </si>
  <si>
    <t>Depreciation</t>
  </si>
  <si>
    <t>Depreciation Products</t>
  </si>
  <si>
    <t>Depreciation Services</t>
  </si>
  <si>
    <t>Gross Profit without depreciation</t>
  </si>
  <si>
    <t>Gross Profit without depreciation Products</t>
  </si>
  <si>
    <t>*n/a - not applied</t>
  </si>
  <si>
    <t>Net Revenue (R$ thd)</t>
  </si>
  <si>
    <t>Valves</t>
  </si>
  <si>
    <t>Ropes and Composites</t>
  </si>
  <si>
    <t>% of net revenue = Products</t>
  </si>
  <si>
    <t>% of net revenue = Services</t>
  </si>
  <si>
    <t>Gross Sales Revenue</t>
  </si>
  <si>
    <t>Purchase Orders (R$ million)</t>
  </si>
  <si>
    <t xml:space="preserve">Relações com Investidores </t>
  </si>
  <si>
    <t>Investor Relations</t>
  </si>
  <si>
    <t>Base-date</t>
  </si>
  <si>
    <t>Historical financial and operating data spreadsheet</t>
  </si>
  <si>
    <t>Quarterly reports, press releases, annual reports and quarterly financial statements are available on the Investor Relations website</t>
  </si>
  <si>
    <t>Relatórios trimestrais, press releases, relatórios anuais e as demonstrações financeiras trimestrais estão disponíveis no website de Relações de Investidores</t>
  </si>
  <si>
    <t>*including sales taxes</t>
  </si>
  <si>
    <t xml:space="preserve">*com impostos sobre vendas </t>
  </si>
  <si>
    <t>1T 2024</t>
  </si>
  <si>
    <t>-</t>
  </si>
  <si>
    <t xml:space="preserve">          - </t>
  </si>
  <si>
    <t xml:space="preserve"> -</t>
  </si>
  <si>
    <t>2T 2024</t>
  </si>
  <si>
    <t>Lucro (Prejuízo) por Ações</t>
  </si>
  <si>
    <t>Profit (Loss) per Shares</t>
  </si>
  <si>
    <t>#Ações</t>
  </si>
  <si>
    <t>#Shares</t>
  </si>
  <si>
    <t>14/08/2024</t>
  </si>
  <si>
    <t>08/14/2024</t>
  </si>
  <si>
    <t>Recursos provenientes de venda de imobilizado</t>
  </si>
  <si>
    <t>Resources from the sale of fixed assets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</si>
</sst>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0.0%"/>
    <numFmt numFmtId="167" formatCode="_(* #,##0_);_(* \(#,##0\);_(* &quot;-&quot;??_);_(@_)"/>
    <numFmt numFmtId="168" formatCode="[$¥-411]#,##0"/>
    <numFmt numFmtId="169" formatCode="_-* #,##0.0_-;\-* #,##0.0_-;_-* &quot;-&quot;??_-;_-@_-"/>
    <numFmt numFmtId="170" formatCode="_(* #,##0.0_);_(* \(#,##0.0\);_(* &quot;-&quot;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8"/>
      <name val="Calibri"/>
      <family val="2"/>
      <scheme val="minor"/>
    </font>
    <font>
      <sz val="11"/>
      <color theme="2"/>
      <name val="Times New Roman"/>
      <family val="1"/>
    </font>
    <font>
      <i/>
      <sz val="11"/>
      <color theme="1"/>
      <name val="Times New Roman"/>
      <family val="1"/>
    </font>
    <font>
      <b/>
      <sz val="11"/>
      <name val="Times New Roman"/>
      <family val="1"/>
    </font>
    <font>
      <sz val="10.5"/>
      <color theme="1"/>
      <name val="Times New Roman"/>
      <family val="1"/>
    </font>
    <font>
      <b/>
      <sz val="10.5"/>
      <color theme="1"/>
      <name val="Times New Roman"/>
      <family val="1"/>
    </font>
    <font>
      <sz val="12"/>
      <color theme="1"/>
      <name val="Times New Roman"/>
      <family val="1"/>
    </font>
    <font>
      <b/>
      <sz val="10.5"/>
      <color rgb="FFFF0000"/>
      <name val="Times New Roman"/>
      <family val="1"/>
    </font>
    <font>
      <sz val="10.5"/>
      <color rgb="FFFF0000"/>
      <name val="Times New Roman"/>
      <family val="1"/>
    </font>
    <font>
      <sz val="10"/>
      <name val="Arial"/>
      <family val="2"/>
    </font>
    <font>
      <sz val="11"/>
      <color rgb="FFFF0000"/>
      <name val="Times New Roman"/>
      <family val="1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8.5"/>
      <name val="Microsoft Sans Serif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7F7F7F"/>
      <name val="Times New Roman"/>
      <family val="1"/>
    </font>
    <font>
      <b/>
      <sz val="10"/>
      <color rgb="FF000000"/>
      <name val="Times New Roman"/>
      <family val="1"/>
    </font>
    <font>
      <b/>
      <sz val="13"/>
      <color theme="1"/>
      <name val="Times New Roman"/>
      <family val="1"/>
    </font>
    <font>
      <sz val="13"/>
      <color theme="1"/>
      <name val="Times New Roman"/>
      <family val="1"/>
    </font>
    <font>
      <sz val="11"/>
      <color theme="0"/>
      <name val="Times New Roman"/>
      <family val="1"/>
    </font>
    <font>
      <sz val="8"/>
      <color rgb="FF000000"/>
      <name val="Times New Roman"/>
      <family val="1"/>
    </font>
    <font>
      <u/>
      <sz val="11"/>
      <color theme="10"/>
      <name val="Times New Roman"/>
      <family val="1"/>
    </font>
    <font>
      <b/>
      <sz val="16"/>
      <color rgb="FFA5A5A5"/>
      <name val="Times New Roman"/>
      <family val="1"/>
    </font>
    <font>
      <b/>
      <sz val="12"/>
      <color theme="1"/>
      <name val="Times New Roman"/>
      <family val="1"/>
    </font>
    <font>
      <sz val="10.5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E5FBFF"/>
        <bgColor indexed="64"/>
      </patternFill>
    </fill>
    <fill>
      <patternFill patternType="solid">
        <fgColor rgb="FFF3FDFF"/>
        <bgColor indexed="64"/>
      </patternFill>
    </fill>
    <fill>
      <patternFill patternType="solid">
        <fgColor rgb="FF79DC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5" fillId="0" borderId="0"/>
    <xf numFmtId="0" fontId="17" fillId="0" borderId="0"/>
    <xf numFmtId="0" fontId="18" fillId="0" borderId="0" applyNumberForma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" fillId="0" borderId="0"/>
    <xf numFmtId="164" fontId="19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" fillId="0" borderId="0"/>
    <xf numFmtId="0" fontId="20" fillId="0" borderId="0">
      <protection locked="0"/>
    </xf>
    <xf numFmtId="0" fontId="20" fillId="0" borderId="0">
      <alignment vertical="top" wrapText="1"/>
      <protection locked="0"/>
    </xf>
    <xf numFmtId="43" fontId="20" fillId="0" borderId="0" applyFont="0" applyFill="0" applyBorder="0" applyAlignment="0" applyProtection="0"/>
  </cellStyleXfs>
  <cellXfs count="114">
    <xf numFmtId="0" fontId="0" fillId="0" borderId="0" xfId="0"/>
    <xf numFmtId="165" fontId="3" fillId="0" borderId="0" xfId="3" applyNumberFormat="1" applyFont="1" applyFill="1"/>
    <xf numFmtId="165" fontId="3" fillId="0" borderId="0" xfId="3" applyNumberFormat="1" applyFont="1" applyFill="1" applyAlignment="1">
      <alignment horizontal="right"/>
    </xf>
    <xf numFmtId="0" fontId="3" fillId="0" borderId="0" xfId="0" applyFont="1"/>
    <xf numFmtId="0" fontId="2" fillId="2" borderId="0" xfId="0" applyFont="1" applyFill="1" applyAlignment="1">
      <alignment horizontal="left" vertical="center"/>
    </xf>
    <xf numFmtId="0" fontId="4" fillId="4" borderId="0" xfId="0" applyFont="1" applyFill="1"/>
    <xf numFmtId="165" fontId="4" fillId="4" borderId="0" xfId="3" applyNumberFormat="1" applyFont="1" applyFill="1" applyAlignment="1">
      <alignment horizontal="right"/>
    </xf>
    <xf numFmtId="0" fontId="8" fillId="0" borderId="0" xfId="0" applyFont="1"/>
    <xf numFmtId="165" fontId="4" fillId="4" borderId="0" xfId="1" applyNumberFormat="1" applyFont="1" applyFill="1" applyAlignment="1">
      <alignment horizontal="right"/>
    </xf>
    <xf numFmtId="165" fontId="3" fillId="0" borderId="0" xfId="1" applyNumberFormat="1" applyFont="1" applyFill="1" applyAlignment="1">
      <alignment horizontal="right"/>
    </xf>
    <xf numFmtId="165" fontId="3" fillId="4" borderId="0" xfId="3" applyNumberFormat="1" applyFont="1" applyFill="1"/>
    <xf numFmtId="0" fontId="4" fillId="4" borderId="0" xfId="0" applyFont="1" applyFill="1" applyAlignment="1">
      <alignment vertical="center" wrapText="1"/>
    </xf>
    <xf numFmtId="0" fontId="4" fillId="0" borderId="0" xfId="0" applyFont="1"/>
    <xf numFmtId="167" fontId="10" fillId="0" borderId="0" xfId="3" applyNumberFormat="1" applyFont="1" applyFill="1" applyAlignment="1">
      <alignment horizontal="right"/>
    </xf>
    <xf numFmtId="167" fontId="11" fillId="3" borderId="0" xfId="3" applyNumberFormat="1" applyFont="1" applyFill="1" applyAlignment="1">
      <alignment horizontal="right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6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167" fontId="11" fillId="4" borderId="0" xfId="3" applyNumberFormat="1" applyFont="1" applyFill="1" applyAlignment="1">
      <alignment horizontal="right"/>
    </xf>
    <xf numFmtId="167" fontId="11" fillId="0" borderId="0" xfId="3" applyNumberFormat="1" applyFont="1" applyFill="1" applyAlignment="1">
      <alignment horizontal="right"/>
    </xf>
    <xf numFmtId="164" fontId="10" fillId="0" borderId="0" xfId="3" applyFont="1" applyFill="1" applyAlignment="1">
      <alignment horizontal="right"/>
    </xf>
    <xf numFmtId="166" fontId="8" fillId="0" borderId="0" xfId="2" applyNumberFormat="1" applyFont="1" applyFill="1" applyAlignment="1">
      <alignment horizontal="right"/>
    </xf>
    <xf numFmtId="165" fontId="8" fillId="0" borderId="0" xfId="3" applyNumberFormat="1" applyFont="1" applyFill="1"/>
    <xf numFmtId="0" fontId="4" fillId="3" borderId="0" xfId="0" applyFont="1" applyFill="1" applyAlignment="1">
      <alignment vertical="center"/>
    </xf>
    <xf numFmtId="0" fontId="4" fillId="3" borderId="0" xfId="0" applyFont="1" applyFill="1"/>
    <xf numFmtId="165" fontId="10" fillId="0" borderId="0" xfId="1" applyNumberFormat="1" applyFont="1" applyFill="1" applyAlignment="1">
      <alignment horizontal="right"/>
    </xf>
    <xf numFmtId="165" fontId="11" fillId="4" borderId="0" xfId="1" applyNumberFormat="1" applyFont="1" applyFill="1" applyAlignment="1">
      <alignment horizontal="right"/>
    </xf>
    <xf numFmtId="165" fontId="10" fillId="0" borderId="0" xfId="3" applyNumberFormat="1" applyFont="1" applyFill="1" applyAlignment="1">
      <alignment horizontal="right"/>
    </xf>
    <xf numFmtId="165" fontId="11" fillId="4" borderId="0" xfId="3" applyNumberFormat="1" applyFont="1" applyFill="1" applyAlignment="1">
      <alignment horizontal="right"/>
    </xf>
    <xf numFmtId="165" fontId="11" fillId="3" borderId="0" xfId="1" applyNumberFormat="1" applyFont="1" applyFill="1" applyAlignment="1">
      <alignment horizontal="right"/>
    </xf>
    <xf numFmtId="165" fontId="11" fillId="3" borderId="0" xfId="3" applyNumberFormat="1" applyFont="1" applyFill="1" applyAlignment="1">
      <alignment horizontal="right"/>
    </xf>
    <xf numFmtId="167" fontId="13" fillId="0" borderId="0" xfId="3" applyNumberFormat="1" applyFont="1" applyFill="1" applyAlignment="1">
      <alignment horizontal="right"/>
    </xf>
    <xf numFmtId="0" fontId="3" fillId="0" borderId="1" xfId="0" applyFont="1" applyBorder="1"/>
    <xf numFmtId="0" fontId="9" fillId="7" borderId="0" xfId="0" applyFont="1" applyFill="1"/>
    <xf numFmtId="0" fontId="5" fillId="7" borderId="0" xfId="0" applyFont="1" applyFill="1" applyProtection="1">
      <protection locked="0"/>
    </xf>
    <xf numFmtId="0" fontId="5" fillId="7" borderId="0" xfId="0" applyFont="1" applyFill="1"/>
    <xf numFmtId="0" fontId="9" fillId="7" borderId="2" xfId="0" applyFont="1" applyFill="1" applyBorder="1"/>
    <xf numFmtId="0" fontId="9" fillId="7" borderId="1" xfId="0" applyFont="1" applyFill="1" applyBorder="1"/>
    <xf numFmtId="165" fontId="3" fillId="0" borderId="0" xfId="3" applyNumberFormat="1" applyFont="1" applyFill="1" applyBorder="1"/>
    <xf numFmtId="167" fontId="10" fillId="0" borderId="1" xfId="3" applyNumberFormat="1" applyFont="1" applyFill="1" applyBorder="1" applyAlignment="1">
      <alignment horizontal="right"/>
    </xf>
    <xf numFmtId="167" fontId="10" fillId="0" borderId="0" xfId="3" applyNumberFormat="1" applyFont="1" applyFill="1" applyBorder="1" applyAlignment="1">
      <alignment horizontal="right"/>
    </xf>
    <xf numFmtId="168" fontId="5" fillId="7" borderId="0" xfId="4" applyFont="1" applyFill="1" applyAlignment="1">
      <alignment horizontal="left" wrapText="1"/>
    </xf>
    <xf numFmtId="167" fontId="14" fillId="0" borderId="0" xfId="3" applyNumberFormat="1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9" fillId="5" borderId="0" xfId="0" applyFont="1" applyFill="1" applyAlignment="1">
      <alignment horizontal="right" vertical="center"/>
    </xf>
    <xf numFmtId="165" fontId="3" fillId="0" borderId="0" xfId="1" applyNumberFormat="1" applyFont="1" applyAlignment="1">
      <alignment horizontal="right"/>
    </xf>
    <xf numFmtId="43" fontId="3" fillId="0" borderId="0" xfId="1" applyFont="1" applyAlignment="1">
      <alignment horizontal="right"/>
    </xf>
    <xf numFmtId="167" fontId="4" fillId="4" borderId="0" xfId="3" applyNumberFormat="1" applyFont="1" applyFill="1" applyAlignment="1">
      <alignment horizontal="right"/>
    </xf>
    <xf numFmtId="167" fontId="4" fillId="3" borderId="0" xfId="3" applyNumberFormat="1" applyFont="1" applyFill="1" applyAlignment="1">
      <alignment horizontal="right"/>
    </xf>
    <xf numFmtId="169" fontId="3" fillId="0" borderId="0" xfId="3" applyNumberFormat="1" applyFont="1" applyFill="1" applyAlignment="1">
      <alignment horizontal="right"/>
    </xf>
    <xf numFmtId="0" fontId="2" fillId="2" borderId="0" xfId="0" applyFont="1" applyFill="1" applyAlignment="1">
      <alignment horizontal="right" vertical="center"/>
    </xf>
    <xf numFmtId="169" fontId="3" fillId="0" borderId="0" xfId="0" applyNumberFormat="1" applyFont="1" applyAlignment="1">
      <alignment horizontal="right"/>
    </xf>
    <xf numFmtId="166" fontId="3" fillId="0" borderId="0" xfId="3" applyNumberFormat="1" applyFont="1" applyFill="1" applyAlignment="1">
      <alignment horizontal="right"/>
    </xf>
    <xf numFmtId="167" fontId="4" fillId="4" borderId="0" xfId="0" applyNumberFormat="1" applyFont="1" applyFill="1" applyAlignment="1">
      <alignment horizontal="right" vertical="center"/>
    </xf>
    <xf numFmtId="165" fontId="4" fillId="0" borderId="0" xfId="3" applyNumberFormat="1" applyFont="1" applyFill="1" applyAlignment="1">
      <alignment horizontal="right"/>
    </xf>
    <xf numFmtId="167" fontId="4" fillId="4" borderId="0" xfId="0" applyNumberFormat="1" applyFont="1" applyFill="1" applyAlignment="1">
      <alignment horizontal="right"/>
    </xf>
    <xf numFmtId="167" fontId="3" fillId="0" borderId="0" xfId="0" applyNumberFormat="1" applyFont="1" applyAlignment="1">
      <alignment horizontal="right" vertical="center"/>
    </xf>
    <xf numFmtId="167" fontId="3" fillId="0" borderId="0" xfId="3" applyNumberFormat="1" applyFont="1" applyFill="1" applyAlignment="1">
      <alignment horizontal="right"/>
    </xf>
    <xf numFmtId="0" fontId="4" fillId="0" borderId="0" xfId="0" applyFont="1" applyAlignment="1">
      <alignment horizontal="right"/>
    </xf>
    <xf numFmtId="167" fontId="3" fillId="0" borderId="0" xfId="3" applyNumberFormat="1" applyFont="1" applyAlignment="1">
      <alignment horizontal="right"/>
    </xf>
    <xf numFmtId="165" fontId="4" fillId="3" borderId="0" xfId="1" applyNumberFormat="1" applyFont="1" applyFill="1" applyAlignment="1">
      <alignment horizontal="right"/>
    </xf>
    <xf numFmtId="167" fontId="4" fillId="3" borderId="0" xfId="1" applyNumberFormat="1" applyFont="1" applyFill="1" applyAlignment="1">
      <alignment horizontal="right"/>
    </xf>
    <xf numFmtId="165" fontId="4" fillId="3" borderId="0" xfId="1" applyNumberFormat="1" applyFont="1" applyFill="1" applyAlignment="1">
      <alignment horizontal="right" vertical="center"/>
    </xf>
    <xf numFmtId="165" fontId="7" fillId="0" borderId="0" xfId="1" applyNumberFormat="1" applyFont="1" applyAlignment="1">
      <alignment horizontal="right"/>
    </xf>
    <xf numFmtId="165" fontId="9" fillId="5" borderId="0" xfId="1" applyNumberFormat="1" applyFont="1" applyFill="1" applyAlignment="1">
      <alignment horizontal="right" vertical="center"/>
    </xf>
    <xf numFmtId="167" fontId="4" fillId="0" borderId="0" xfId="0" applyNumberFormat="1" applyFont="1" applyAlignment="1">
      <alignment horizontal="right"/>
    </xf>
    <xf numFmtId="165" fontId="3" fillId="0" borderId="1" xfId="1" applyNumberFormat="1" applyFont="1" applyBorder="1" applyAlignment="1">
      <alignment horizontal="right"/>
    </xf>
    <xf numFmtId="165" fontId="4" fillId="0" borderId="0" xfId="1" applyNumberFormat="1" applyFont="1" applyAlignment="1">
      <alignment horizontal="right"/>
    </xf>
    <xf numFmtId="167" fontId="3" fillId="0" borderId="0" xfId="3" applyNumberFormat="1" applyFont="1" applyBorder="1" applyAlignment="1">
      <alignment horizontal="right"/>
    </xf>
    <xf numFmtId="167" fontId="3" fillId="0" borderId="1" xfId="3" applyNumberFormat="1" applyFont="1" applyBorder="1" applyAlignment="1">
      <alignment horizontal="right"/>
    </xf>
    <xf numFmtId="165" fontId="4" fillId="0" borderId="1" xfId="1" applyNumberFormat="1" applyFont="1" applyBorder="1" applyAlignment="1">
      <alignment horizontal="right"/>
    </xf>
    <xf numFmtId="167" fontId="4" fillId="0" borderId="1" xfId="0" applyNumberFormat="1" applyFont="1" applyBorder="1" applyAlignment="1">
      <alignment horizontal="right"/>
    </xf>
    <xf numFmtId="167" fontId="3" fillId="0" borderId="0" xfId="3" applyNumberFormat="1" applyFont="1" applyFill="1" applyBorder="1" applyAlignment="1">
      <alignment horizontal="right"/>
    </xf>
    <xf numFmtId="165" fontId="3" fillId="0" borderId="0" xfId="0" applyNumberFormat="1" applyFont="1" applyAlignment="1">
      <alignment horizontal="right"/>
    </xf>
    <xf numFmtId="167" fontId="16" fillId="0" borderId="0" xfId="0" applyNumberFormat="1" applyFont="1" applyAlignment="1">
      <alignment horizontal="right"/>
    </xf>
    <xf numFmtId="0" fontId="5" fillId="0" borderId="0" xfId="5" applyFont="1" applyAlignment="1">
      <alignment horizontal="left" vertical="center"/>
    </xf>
    <xf numFmtId="0" fontId="23" fillId="0" borderId="0" xfId="5" applyFont="1" applyAlignment="1">
      <alignment horizontal="left" vertical="center"/>
    </xf>
    <xf numFmtId="0" fontId="3" fillId="0" borderId="0" xfId="5" applyFont="1" applyAlignment="1">
      <alignment vertical="center"/>
    </xf>
    <xf numFmtId="0" fontId="25" fillId="0" borderId="0" xfId="5" applyFont="1" applyAlignment="1">
      <alignment horizontal="left" vertical="center"/>
    </xf>
    <xf numFmtId="0" fontId="26" fillId="0" borderId="0" xfId="5" applyFont="1" applyAlignment="1">
      <alignment vertical="center"/>
    </xf>
    <xf numFmtId="0" fontId="29" fillId="0" borderId="0" xfId="6" quotePrefix="1" applyFont="1" applyAlignment="1">
      <alignment horizontal="left" vertical="center"/>
    </xf>
    <xf numFmtId="0" fontId="21" fillId="0" borderId="0" xfId="5" applyFont="1" applyAlignment="1">
      <alignment vertical="center"/>
    </xf>
    <xf numFmtId="9" fontId="22" fillId="0" borderId="0" xfId="5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4" fillId="0" borderId="0" xfId="5" applyFont="1" applyAlignment="1">
      <alignment vertical="center"/>
    </xf>
    <xf numFmtId="0" fontId="12" fillId="0" borderId="0" xfId="5" applyFont="1" applyAlignment="1">
      <alignment vertical="center"/>
    </xf>
    <xf numFmtId="0" fontId="3" fillId="0" borderId="1" xfId="5" applyFont="1" applyBorder="1" applyAlignment="1">
      <alignment vertical="center"/>
    </xf>
    <xf numFmtId="0" fontId="29" fillId="0" borderId="0" xfId="6" applyFont="1" applyAlignment="1">
      <alignment vertical="center"/>
    </xf>
    <xf numFmtId="0" fontId="4" fillId="0" borderId="0" xfId="5" applyFont="1" applyAlignment="1">
      <alignment vertical="center"/>
    </xf>
    <xf numFmtId="0" fontId="27" fillId="0" borderId="0" xfId="5" applyFont="1" applyAlignment="1">
      <alignment vertical="center"/>
    </xf>
    <xf numFmtId="15" fontId="3" fillId="0" borderId="0" xfId="5" quotePrefix="1" applyNumberFormat="1" applyFont="1" applyAlignment="1">
      <alignment horizontal="left" vertical="center"/>
    </xf>
    <xf numFmtId="0" fontId="30" fillId="0" borderId="0" xfId="5" applyFont="1" applyAlignment="1">
      <alignment horizontal="left"/>
    </xf>
    <xf numFmtId="0" fontId="31" fillId="0" borderId="0" xfId="5" applyFont="1" applyAlignment="1">
      <alignment vertical="center"/>
    </xf>
    <xf numFmtId="0" fontId="31" fillId="0" borderId="1" xfId="5" applyFont="1" applyBorder="1" applyAlignment="1">
      <alignment vertical="center"/>
    </xf>
    <xf numFmtId="169" fontId="8" fillId="0" borderId="0" xfId="3" applyNumberFormat="1" applyFont="1" applyFill="1" applyAlignment="1">
      <alignment horizontal="right"/>
    </xf>
    <xf numFmtId="169" fontId="8" fillId="0" borderId="0" xfId="1" applyNumberFormat="1" applyFont="1" applyAlignment="1">
      <alignment horizontal="right"/>
    </xf>
    <xf numFmtId="9" fontId="8" fillId="0" borderId="0" xfId="2" applyFont="1" applyAlignment="1">
      <alignment horizontal="right"/>
    </xf>
    <xf numFmtId="167" fontId="3" fillId="0" borderId="0" xfId="0" applyNumberFormat="1" applyFont="1" applyAlignment="1">
      <alignment horizontal="right"/>
    </xf>
    <xf numFmtId="170" fontId="3" fillId="0" borderId="0" xfId="0" applyNumberFormat="1" applyFont="1" applyAlignment="1">
      <alignment horizontal="right"/>
    </xf>
    <xf numFmtId="9" fontId="3" fillId="0" borderId="0" xfId="2" applyFont="1" applyAlignment="1">
      <alignment horizontal="right"/>
    </xf>
    <xf numFmtId="0" fontId="5" fillId="7" borderId="1" xfId="0" applyFont="1" applyFill="1" applyBorder="1"/>
    <xf numFmtId="166" fontId="3" fillId="0" borderId="0" xfId="2" applyNumberFormat="1" applyFont="1" applyAlignment="1">
      <alignment horizontal="right"/>
    </xf>
    <xf numFmtId="3" fontId="32" fillId="0" borderId="0" xfId="0" applyNumberFormat="1" applyFont="1" applyAlignment="1">
      <alignment horizontal="right" vertical="center"/>
    </xf>
    <xf numFmtId="165" fontId="4" fillId="0" borderId="0" xfId="3" applyNumberFormat="1" applyFont="1" applyFill="1"/>
    <xf numFmtId="37" fontId="10" fillId="0" borderId="0" xfId="3" applyNumberFormat="1" applyFont="1" applyFill="1" applyAlignment="1">
      <alignment horizontal="right"/>
    </xf>
    <xf numFmtId="37" fontId="11" fillId="3" borderId="0" xfId="1" applyNumberFormat="1" applyFont="1" applyFill="1" applyAlignment="1">
      <alignment horizontal="right"/>
    </xf>
    <xf numFmtId="37" fontId="11" fillId="3" borderId="0" xfId="3" applyNumberFormat="1" applyFont="1" applyFill="1" applyAlignment="1">
      <alignment horizontal="right"/>
    </xf>
    <xf numFmtId="164" fontId="3" fillId="0" borderId="0" xfId="0" applyNumberFormat="1" applyFont="1" applyAlignment="1">
      <alignment horizontal="right"/>
    </xf>
    <xf numFmtId="9" fontId="3" fillId="0" borderId="0" xfId="2" applyFont="1"/>
    <xf numFmtId="165" fontId="7" fillId="0" borderId="0" xfId="0" applyNumberFormat="1" applyFont="1" applyAlignment="1">
      <alignment horizontal="right"/>
    </xf>
    <xf numFmtId="167" fontId="11" fillId="3" borderId="0" xfId="3" applyNumberFormat="1" applyFont="1" applyFill="1" applyBorder="1" applyAlignment="1">
      <alignment horizontal="right"/>
    </xf>
    <xf numFmtId="167" fontId="11" fillId="0" borderId="0" xfId="3" applyNumberFormat="1" applyFont="1" applyFill="1" applyBorder="1" applyAlignment="1">
      <alignment horizontal="right"/>
    </xf>
  </cellXfs>
  <cellStyles count="24">
    <cellStyle name="Comma 2" xfId="23" xr:uid="{0D59E8B8-48A0-4F57-B224-870DD307B71D}"/>
    <cellStyle name="Hiperlink" xfId="6" builtinId="8"/>
    <cellStyle name="Normal" xfId="0" builtinId="0"/>
    <cellStyle name="Normal 2" xfId="5" xr:uid="{D257D128-A0D4-43CF-9E08-B233E763C1E2}"/>
    <cellStyle name="Normal 2 2" xfId="20" xr:uid="{B678DAC6-0ED4-42F2-B13E-6D4D674B3E15}"/>
    <cellStyle name="Normal 2 3" xfId="21" xr:uid="{AE9FED2D-AD99-4CDE-8E4D-70058BC8B529}"/>
    <cellStyle name="Normal 2 4" xfId="9" xr:uid="{0FCE3359-181F-4331-8EEF-03F4C33D3468}"/>
    <cellStyle name="Normal 3" xfId="22" xr:uid="{5B616E39-659D-45D3-B4B4-5DC174D30877}"/>
    <cellStyle name="Normal 4" xfId="7" xr:uid="{CE028035-F6D0-4F61-9232-B88AD6DA4003}"/>
    <cellStyle name="Normal 6" xfId="4" xr:uid="{E80AE174-0D32-4BD0-93EA-71B5F5326D88}"/>
    <cellStyle name="Normal 6 2" xfId="19" xr:uid="{D0E8DDA3-034F-40EF-A1DA-58B961A7AB16}"/>
    <cellStyle name="Porcentagem" xfId="2" builtinId="5"/>
    <cellStyle name="Porcentagem 2" xfId="14" xr:uid="{422CA2F9-5EF5-452F-A41E-06B6ED5FDED0}"/>
    <cellStyle name="Porcentagem 3" xfId="17" xr:uid="{D8C1F70F-78A1-4390-9E31-4F44FAF9595B}"/>
    <cellStyle name="Porcentagem 3 2" xfId="18" xr:uid="{A14E86C7-B034-4D8C-9B43-8B4876EA17C1}"/>
    <cellStyle name="Separador de milhares 2" xfId="12" xr:uid="{0B13A72C-0C1B-499B-BCFC-00F4393833AB}"/>
    <cellStyle name="Separador de milhares 3 2" xfId="13" xr:uid="{02096A21-8C5B-49C1-AC44-B3AB4F3C1089}"/>
    <cellStyle name="Separador de milhares 5" xfId="15" xr:uid="{0414A22E-1DFF-4970-91E0-FCD1AF082DDD}"/>
    <cellStyle name="Separador de milhares 5 2" xfId="16" xr:uid="{A3D4366B-BEEA-460F-8DA5-74029731DFB9}"/>
    <cellStyle name="Vírgula" xfId="1" builtinId="3"/>
    <cellStyle name="Vírgula 2" xfId="3" xr:uid="{C1DDDC50-9549-47FE-9500-BE19D87848B1}"/>
    <cellStyle name="Vírgula 2 2" xfId="10" xr:uid="{1FEE9ACD-FF83-4E14-BE3C-5CE748FB0047}"/>
    <cellStyle name="Vírgula 3" xfId="11" xr:uid="{7B617970-D638-4E33-81EC-D46203F0DBEF}"/>
    <cellStyle name="Vírgula 4" xfId="8" xr:uid="{07905D72-EF8D-4163-AE42-E7373730074E}"/>
  </cellStyles>
  <dxfs count="0"/>
  <tableStyles count="0" defaultTableStyle="TableStyleMedium2" defaultPivotStyle="PivotStyleLight16"/>
  <colors>
    <mruColors>
      <color rgb="FFE5FBFF"/>
      <color rgb="FF79DCFF"/>
      <color rgb="FFF3FDFF"/>
      <color rgb="FFCDF8FF"/>
      <color rgb="FFA4E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663155</xdr:colOff>
      <xdr:row>1</xdr:row>
      <xdr:rowOff>19050</xdr:rowOff>
    </xdr:from>
    <xdr:ext cx="1567202" cy="337986"/>
    <xdr:pic>
      <xdr:nvPicPr>
        <xdr:cNvPr id="2" name="Picture 2" descr="Lupatech Fiber Liners / Fiberware">
          <a:extLst>
            <a:ext uri="{FF2B5EF4-FFF2-40B4-BE49-F238E27FC236}">
              <a16:creationId xmlns:a16="http://schemas.microsoft.com/office/drawing/2014/main" id="{0591384E-B80D-4394-B369-35D9A412B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072" y="188383"/>
          <a:ext cx="1567202" cy="337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3</xdr:row>
      <xdr:rowOff>190500</xdr:rowOff>
    </xdr:from>
    <xdr:ext cx="6212044" cy="2175087"/>
    <xdr:pic>
      <xdr:nvPicPr>
        <xdr:cNvPr id="3" name="Imagem 2">
          <a:extLst>
            <a:ext uri="{FF2B5EF4-FFF2-40B4-BE49-F238E27FC236}">
              <a16:creationId xmlns:a16="http://schemas.microsoft.com/office/drawing/2014/main" id="{E137C12C-B878-4F3E-839F-128CB89C2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8110"/>
        <a:stretch/>
      </xdr:blipFill>
      <xdr:spPr>
        <a:xfrm>
          <a:off x="883920" y="723900"/>
          <a:ext cx="6212044" cy="217508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76200</xdr:rowOff>
    </xdr:from>
    <xdr:to>
      <xdr:col>0</xdr:col>
      <xdr:colOff>2074189</xdr:colOff>
      <xdr:row>2</xdr:row>
      <xdr:rowOff>132601</xdr:rowOff>
    </xdr:to>
    <xdr:pic>
      <xdr:nvPicPr>
        <xdr:cNvPr id="2" name="Picture 2" descr="Lupatech just log (2)">
          <a:extLst>
            <a:ext uri="{FF2B5EF4-FFF2-40B4-BE49-F238E27FC236}">
              <a16:creationId xmlns:a16="http://schemas.microsoft.com/office/drawing/2014/main" id="{5265B38A-5E1A-4747-A75A-1AB683D73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762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73592</xdr:colOff>
      <xdr:row>0</xdr:row>
      <xdr:rowOff>53972</xdr:rowOff>
    </xdr:from>
    <xdr:to>
      <xdr:col>0</xdr:col>
      <xdr:colOff>2040466</xdr:colOff>
      <xdr:row>2</xdr:row>
      <xdr:rowOff>131328</xdr:rowOff>
    </xdr:to>
    <xdr:pic>
      <xdr:nvPicPr>
        <xdr:cNvPr id="2" name="Picture 2" descr="Lupatech just log (2)">
          <a:extLst>
            <a:ext uri="{FF2B5EF4-FFF2-40B4-BE49-F238E27FC236}">
              <a16:creationId xmlns:a16="http://schemas.microsoft.com/office/drawing/2014/main" id="{312020C4-AC7D-4B99-91D2-9ACFF1BCC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592" y="53972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59266</xdr:colOff>
      <xdr:row>0</xdr:row>
      <xdr:rowOff>50800</xdr:rowOff>
    </xdr:from>
    <xdr:to>
      <xdr:col>0</xdr:col>
      <xdr:colOff>2039475</xdr:colOff>
      <xdr:row>2</xdr:row>
      <xdr:rowOff>130061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8CA475A1-84F8-4390-AECC-9E08F984D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266" y="508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50800</xdr:rowOff>
    </xdr:from>
    <xdr:to>
      <xdr:col>0</xdr:col>
      <xdr:colOff>2039265</xdr:colOff>
      <xdr:row>2</xdr:row>
      <xdr:rowOff>130061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585C39CC-9E71-4D2E-9C43-2DADB0D6E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1" y="508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0</xdr:col>
      <xdr:colOff>2079269</xdr:colOff>
      <xdr:row>2</xdr:row>
      <xdr:rowOff>95771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56607C3E-3115-42D8-80FB-65C2BA0F5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jamento/Ano%202011/EVA/EVA%20por%20Divis&#227;o_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lls001002\Finan&#231;as_RJ\Planejamento\Ano%202011\EVA\EVA%20Mills%202011_re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Itens%20Controle%202002%20(BH)/itens%20de%20controle/Ic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EVTMA1\DADOS\Meus%20documentos\Nuno\CVRD\CVRDMenu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pqt/Qualidade%20e%20Desenvolvimento/Far&#243;is/Envio/Farol%20Geral%20GEDQT%202002%20(Enviado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Itens%20Controle%202002%20(BH)/Ic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JP/Gerrot%20-%20Corredor%20Centro%20-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lls001002\Finan&#231;as_RJ\RI\Resultados\Base_de_Dados_RI_20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01552190/CONFIG~1/Temp/notesAF924C/Matriz%20correla&#231;&#227;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Execucao"/>
      <sheetName val="EVA MILLS"/>
      <sheetName val="EVA CC"/>
      <sheetName val="EVA JAHU"/>
      <sheetName val="EVA SI"/>
      <sheetName val="EVA MR"/>
      <sheetName val="EVA EV"/>
      <sheetName val="Bal"/>
      <sheetName val="Resultado Financeiro"/>
      <sheetName val="resultado"/>
      <sheetName val="Divisões"/>
      <sheetName val="Resultado novas filiais"/>
      <sheetName val="Imobilizado"/>
      <sheetName val="Plan1"/>
      <sheetName val="Resumo"/>
      <sheetName val="Resumo Orçado"/>
      <sheetName val="CÁLCULO EVA"/>
    </sheetNames>
    <sheetDataSet>
      <sheetData sheetId="0" refreshError="1"/>
      <sheetData sheetId="1" refreshError="1"/>
      <sheetData sheetId="2">
        <row r="201">
          <cell r="D201">
            <v>9120.2597943297042</v>
          </cell>
        </row>
      </sheetData>
      <sheetData sheetId="3">
        <row r="201">
          <cell r="D201">
            <v>2738.1657357748968</v>
          </cell>
        </row>
      </sheetData>
      <sheetData sheetId="4">
        <row r="201">
          <cell r="D201">
            <v>2418.2221926142706</v>
          </cell>
        </row>
      </sheetData>
      <sheetData sheetId="5">
        <row r="201">
          <cell r="D201">
            <v>795.93086919345933</v>
          </cell>
        </row>
      </sheetData>
      <sheetData sheetId="6">
        <row r="201">
          <cell r="D201">
            <v>3160.1018451636464</v>
          </cell>
        </row>
      </sheetData>
      <sheetData sheetId="7">
        <row r="201">
          <cell r="D201">
            <v>5.4676294563963541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Execucao"/>
      <sheetName val="EVA MILLS"/>
      <sheetName val="EVA CC"/>
      <sheetName val="EVA JAHU"/>
      <sheetName val="EVA SI"/>
      <sheetName val="EVA MR"/>
      <sheetName val="EVA EV"/>
      <sheetName val="Suporte"/>
      <sheetName val="Bal"/>
      <sheetName val="Resultado Financeiro"/>
      <sheetName val="imobilizado por divisão"/>
      <sheetName val="resultado"/>
      <sheetName val="Divisões"/>
      <sheetName val="Resultado novas filiais"/>
      <sheetName val="Imobilizado"/>
      <sheetName val="abertura por filial"/>
      <sheetName val="Resumo mensal"/>
      <sheetName val="Resumo acumulado"/>
      <sheetName val="Resumo acumulado antes rev cc"/>
      <sheetName val="Árvore de drivers"/>
      <sheetName val="Árvore de drivers (2)"/>
      <sheetName val="radar13dez"/>
      <sheetName val="permanente"/>
      <sheetName val="radar11nov"/>
      <sheetName val="radar14out"/>
      <sheetName val="radar11ago"/>
      <sheetName val="radar14jun"/>
      <sheetName val="radar05maio"/>
      <sheetName val="radar12jul"/>
      <sheetName val="resultado (2)"/>
      <sheetName val="radar13set"/>
      <sheetName val="Plan1"/>
      <sheetName val="radar16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4">
          <cell r="B54">
            <v>522.04568100357778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97"/>
    </sheetNames>
    <definedNames>
      <definedName name="_xlbgnm.pA5"/>
      <definedName name="_xlbgnm.pA6"/>
      <definedName name="_xlbgnm.pC5"/>
      <definedName name="telaA"/>
      <definedName name="telaC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Principal"/>
      <sheetName val="#REF"/>
      <sheetName val="Principal"/>
      <sheetName val="CVRDMenu"/>
      <sheetName val="Insumos e Produtos"/>
      <sheetName val="Itens de Controle - Nice"/>
      <sheetName val="Ferrovia"/>
      <sheetName val="Porto"/>
      <sheetName val="PA - Receita Líquida Guseiros"/>
      <sheetName val="PA - Gusa Norte (2)"/>
      <sheetName val="Insumos_e_Produtos"/>
      <sheetName val="Itens_de_Controle_-_Nice"/>
      <sheetName val="PA_-_Receita_Líquida_Guseiros"/>
      <sheetName val="PA_-_Gusa_Norte_(2)"/>
    </sheetNames>
    <definedNames>
      <definedName name="Macro1"/>
      <definedName name="Macro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lantação PN10"/>
      <sheetName val="Implantação 5S"/>
      <sheetName val="Implantação Padronização"/>
      <sheetName val="Check List- Gerro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97"/>
    </sheetNames>
    <definedNames>
      <definedName name="telaC"/>
    </defined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co de Dados"/>
      <sheetName val="Check Farol"/>
      <sheetName val="Chek List"/>
      <sheetName val="Cronograma"/>
      <sheetName val="Pessoal Próprio"/>
      <sheetName val="Pessoal de Tercei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árvore"/>
      <sheetName val="Mills"/>
      <sheetName val="Infraestrutura"/>
      <sheetName val="Edificações"/>
      <sheetName val="Construção"/>
      <sheetName val="Rental"/>
      <sheetName val="MillsSI"/>
      <sheetName val="Check"/>
      <sheetName val="Taxa de Utilização"/>
      <sheetName val="ROIC LTM"/>
      <sheetName val="ROIC LTM SEM IMPAIRMENT"/>
      <sheetName val="Resumo_p"/>
      <sheetName val="Resumo_i"/>
      <sheetName val="Plan1"/>
      <sheetName val="Taxa de Utilização i"/>
      <sheetName val="Dashboard_mês"/>
      <sheetName val="Dashboard_semestral"/>
      <sheetName val="Dashboard_anual"/>
      <sheetName val="Dashboard_trimestre"/>
      <sheetName val="Plan2"/>
      <sheetName val="Plan3"/>
      <sheetName val="Plan9"/>
      <sheetName val="Plan10"/>
      <sheetName val="Plan4"/>
      <sheetName val="Plan5"/>
      <sheetName val="Plan6"/>
      <sheetName val="Plan7"/>
      <sheetName val="Plan8"/>
      <sheetName val="Plan16"/>
      <sheetName val="Plan18"/>
      <sheetName val="Plan19"/>
      <sheetName val="Plan21"/>
      <sheetName val="Plan22"/>
      <sheetName val="Plan23"/>
      <sheetName val="Plan24"/>
      <sheetName val="Plan25"/>
      <sheetName val="Plan26"/>
      <sheetName val="Plan11"/>
      <sheetName val="Gráficos_Mills"/>
      <sheetName val="Gráficos_Mills (3)"/>
      <sheetName val="Gráficos_Mills (2)"/>
      <sheetName val="Gráficos_CC"/>
      <sheetName val="Gráficos_Rental"/>
      <sheetName val="Desempenho Financeiro"/>
      <sheetName val="Fluxo de Caixa"/>
      <sheetName val="ROIC LTM (2)"/>
    </sheetNames>
    <sheetDataSet>
      <sheetData sheetId="0"/>
      <sheetData sheetId="1">
        <row r="2">
          <cell r="B2" t="str">
            <v>Trimestre</v>
          </cell>
        </row>
      </sheetData>
      <sheetData sheetId="2">
        <row r="2">
          <cell r="AP2" t="str">
            <v>1T14</v>
          </cell>
        </row>
      </sheetData>
      <sheetData sheetId="3">
        <row r="2">
          <cell r="AP2" t="str">
            <v>1T14</v>
          </cell>
        </row>
      </sheetData>
      <sheetData sheetId="4">
        <row r="2">
          <cell r="AP2" t="str">
            <v>1T14</v>
          </cell>
        </row>
      </sheetData>
      <sheetData sheetId="5">
        <row r="2">
          <cell r="AP2" t="str">
            <v>1T14</v>
          </cell>
        </row>
      </sheetData>
      <sheetData sheetId="6">
        <row r="2">
          <cell r="AP2" t="str">
            <v>1T14</v>
          </cell>
        </row>
      </sheetData>
      <sheetData sheetId="7">
        <row r="4">
          <cell r="AP4">
            <v>-1.8269999999519789E-5</v>
          </cell>
        </row>
      </sheetData>
      <sheetData sheetId="8"/>
      <sheetData sheetId="9">
        <row r="1">
          <cell r="A1" t="str">
            <v>Taxa de utilização</v>
          </cell>
        </row>
      </sheetData>
      <sheetData sheetId="10">
        <row r="2">
          <cell r="F2" t="str">
            <v>1T15</v>
          </cell>
        </row>
      </sheetData>
      <sheetData sheetId="11">
        <row r="1">
          <cell r="B1" t="str">
            <v>LTM</v>
          </cell>
        </row>
      </sheetData>
      <sheetData sheetId="12">
        <row r="31">
          <cell r="G31">
            <v>292.09699999999998</v>
          </cell>
        </row>
      </sheetData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z_Unidade"/>
      <sheetName val="Empresas"/>
    </sheetNames>
    <sheetDataSet>
      <sheetData sheetId="0" refreshError="1"/>
      <sheetData sheetId="1" refreshError="1">
        <row r="1">
          <cell r="B1">
            <v>5</v>
          </cell>
        </row>
        <row r="2">
          <cell r="B2">
            <v>3</v>
          </cell>
        </row>
        <row r="3">
          <cell r="B3">
            <v>1</v>
          </cell>
        </row>
        <row r="4">
          <cell r="B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lupatech.com.br/ri/" TargetMode="External"/><Relationship Id="rId1" Type="http://schemas.openxmlformats.org/officeDocument/2006/relationships/hyperlink" Target="mailto:ri@lupatech.com.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3B8EC-5208-437D-9CF4-DDB773DE708A}">
  <sheetPr>
    <tabColor theme="4"/>
  </sheetPr>
  <dimension ref="A1:S998"/>
  <sheetViews>
    <sheetView showGridLines="0" tabSelected="1" zoomScale="90" zoomScaleNormal="90" workbookViewId="0">
      <selection activeCell="M2" sqref="M2"/>
    </sheetView>
  </sheetViews>
  <sheetFormatPr defaultColWidth="12.5546875" defaultRowHeight="19.95" customHeight="1" x14ac:dyDescent="0.3"/>
  <cols>
    <col min="1" max="1" width="3.44140625" style="83" customWidth="1"/>
    <col min="2" max="14" width="9.77734375" style="83" customWidth="1"/>
    <col min="15" max="26" width="7.5546875" style="83" customWidth="1"/>
    <col min="27" max="16384" width="12.5546875" style="83"/>
  </cols>
  <sheetData>
    <row r="1" spans="1:19" ht="19.95" customHeight="1" x14ac:dyDescent="0.3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</row>
    <row r="2" spans="1:19" ht="19.95" customHeight="1" x14ac:dyDescent="0.3">
      <c r="A2" s="79"/>
      <c r="B2" s="77" t="s">
        <v>209</v>
      </c>
      <c r="C2" s="92" t="s">
        <v>416</v>
      </c>
      <c r="D2" s="79"/>
      <c r="E2" s="79"/>
      <c r="F2" s="79"/>
      <c r="G2" s="79"/>
      <c r="H2" s="79"/>
      <c r="I2" s="79"/>
      <c r="J2" s="79"/>
      <c r="K2" s="79"/>
      <c r="L2" s="79"/>
      <c r="M2" s="79"/>
    </row>
    <row r="3" spans="1:19" ht="19.95" customHeight="1" x14ac:dyDescent="0.3">
      <c r="B3" s="83" t="s">
        <v>401</v>
      </c>
      <c r="C3" s="92" t="s">
        <v>417</v>
      </c>
      <c r="D3" s="79"/>
      <c r="E3" s="79"/>
      <c r="F3" s="79"/>
      <c r="G3" s="79"/>
      <c r="H3" s="79"/>
      <c r="I3" s="79"/>
      <c r="J3" s="79"/>
      <c r="K3" s="79"/>
      <c r="L3" s="79"/>
      <c r="M3" s="79"/>
    </row>
    <row r="4" spans="1:19" ht="19.95" customHeight="1" x14ac:dyDescent="0.3">
      <c r="A4" s="79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</row>
    <row r="5" spans="1:19" ht="19.95" customHeight="1" x14ac:dyDescent="0.3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</row>
    <row r="6" spans="1:19" ht="19.95" customHeight="1" x14ac:dyDescent="0.3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</row>
    <row r="7" spans="1:19" ht="19.95" customHeight="1" x14ac:dyDescent="0.3">
      <c r="A7" s="79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</row>
    <row r="8" spans="1:19" ht="19.95" customHeight="1" x14ac:dyDescent="0.3">
      <c r="A8" s="79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</row>
    <row r="9" spans="1:19" ht="19.95" customHeight="1" x14ac:dyDescent="0.3">
      <c r="A9" s="79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</row>
    <row r="10" spans="1:19" ht="19.95" customHeight="1" x14ac:dyDescent="0.3">
      <c r="A10" s="79"/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9" ht="19.95" customHeight="1" x14ac:dyDescent="0.3">
      <c r="A11" s="79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</row>
    <row r="12" spans="1:19" ht="19.95" customHeight="1" x14ac:dyDescent="0.3">
      <c r="A12" s="79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</row>
    <row r="13" spans="1:19" ht="19.95" customHeight="1" x14ac:dyDescent="0.3">
      <c r="A13" s="79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R13" s="84"/>
      <c r="S13" s="84"/>
    </row>
    <row r="14" spans="1:19" ht="19.95" customHeight="1" x14ac:dyDescent="0.3">
      <c r="A14" s="7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</row>
    <row r="15" spans="1:19" ht="19.95" customHeight="1" x14ac:dyDescent="0.3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</row>
    <row r="16" spans="1:19" ht="19.95" customHeight="1" x14ac:dyDescent="0.3">
      <c r="A16" s="79"/>
      <c r="B16" s="80" t="s">
        <v>210</v>
      </c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</row>
    <row r="17" spans="1:16" ht="19.95" customHeight="1" x14ac:dyDescent="0.3">
      <c r="A17" s="79"/>
      <c r="B17" s="80" t="s">
        <v>402</v>
      </c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</row>
    <row r="18" spans="1:16" ht="19.95" customHeight="1" x14ac:dyDescent="0.3"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</row>
    <row r="19" spans="1:16" ht="19.95" customHeight="1" x14ac:dyDescent="0.35">
      <c r="B19" s="93" t="s">
        <v>208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</row>
    <row r="20" spans="1:16" ht="19.95" customHeight="1" x14ac:dyDescent="0.3">
      <c r="B20" s="78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</row>
    <row r="21" spans="1:16" ht="19.95" customHeight="1" x14ac:dyDescent="0.3">
      <c r="A21" s="79"/>
      <c r="B21" s="94" t="s">
        <v>399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</row>
    <row r="22" spans="1:16" ht="19.95" customHeight="1" x14ac:dyDescent="0.3">
      <c r="B22" s="95" t="s">
        <v>400</v>
      </c>
      <c r="C22" s="88"/>
      <c r="D22" s="88"/>
      <c r="E22" s="88"/>
      <c r="F22" s="88"/>
      <c r="G22" s="88"/>
      <c r="H22" s="79"/>
      <c r="I22" s="79"/>
      <c r="J22" s="79"/>
      <c r="K22" s="79"/>
      <c r="L22" s="79"/>
      <c r="M22" s="79"/>
    </row>
    <row r="23" spans="1:16" ht="19.95" customHeight="1" x14ac:dyDescent="0.3">
      <c r="B23" s="85" t="s">
        <v>215</v>
      </c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P23" s="86"/>
    </row>
    <row r="24" spans="1:16" ht="19.95" customHeight="1" x14ac:dyDescent="0.3">
      <c r="B24" s="85" t="s">
        <v>212</v>
      </c>
      <c r="C24" s="81"/>
      <c r="D24" s="81"/>
      <c r="E24" s="81"/>
      <c r="F24" s="79"/>
      <c r="G24" s="81"/>
      <c r="H24" s="80"/>
      <c r="I24" s="79"/>
      <c r="J24" s="79"/>
      <c r="K24" s="79"/>
      <c r="L24" s="79"/>
      <c r="M24" s="79"/>
    </row>
    <row r="25" spans="1:16" ht="19.95" customHeight="1" x14ac:dyDescent="0.3">
      <c r="A25" s="79"/>
      <c r="B25" s="85" t="s">
        <v>213</v>
      </c>
      <c r="C25" s="87"/>
      <c r="D25" s="87"/>
      <c r="E25" s="87"/>
      <c r="F25" s="79"/>
      <c r="G25" s="79"/>
      <c r="H25" s="79"/>
      <c r="I25" s="79"/>
      <c r="J25" s="79"/>
      <c r="K25" s="79"/>
      <c r="L25" s="79"/>
      <c r="M25" s="79"/>
    </row>
    <row r="26" spans="1:16" ht="19.95" customHeight="1" x14ac:dyDescent="0.3">
      <c r="A26" s="79"/>
      <c r="B26" s="82" t="s">
        <v>211</v>
      </c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</row>
    <row r="27" spans="1:16" ht="19.95" customHeight="1" x14ac:dyDescent="0.3">
      <c r="A27" s="79"/>
      <c r="B27" s="89" t="s">
        <v>214</v>
      </c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</row>
    <row r="28" spans="1:16" ht="19.95" customHeight="1" x14ac:dyDescent="0.3">
      <c r="A28" s="79"/>
      <c r="C28" s="79"/>
      <c r="D28" s="79"/>
      <c r="E28" s="79"/>
      <c r="F28" s="79"/>
      <c r="G28" s="79"/>
      <c r="H28" s="79"/>
      <c r="I28" s="90"/>
      <c r="J28" s="79"/>
      <c r="K28" s="79"/>
      <c r="L28" s="79"/>
      <c r="M28" s="79"/>
    </row>
    <row r="29" spans="1:16" ht="19.95" customHeight="1" x14ac:dyDescent="0.3">
      <c r="A29" s="79"/>
      <c r="B29" s="85" t="s">
        <v>404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</row>
    <row r="30" spans="1:16" ht="19.95" customHeight="1" x14ac:dyDescent="0.3">
      <c r="A30" s="79"/>
      <c r="B30" s="85" t="s">
        <v>403</v>
      </c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</row>
    <row r="31" spans="1:16" ht="19.95" customHeight="1" x14ac:dyDescent="0.3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</row>
    <row r="32" spans="1:16" ht="19.95" customHeight="1" x14ac:dyDescent="0.3">
      <c r="A32" s="79"/>
      <c r="B32" s="79"/>
      <c r="C32" s="79"/>
      <c r="D32" s="79"/>
      <c r="E32" s="91"/>
      <c r="F32" s="79"/>
      <c r="G32" s="79"/>
      <c r="H32" s="79"/>
      <c r="I32" s="79"/>
      <c r="J32" s="79"/>
      <c r="K32" s="79"/>
      <c r="L32" s="79"/>
      <c r="M32" s="79"/>
    </row>
    <row r="33" spans="1:13" ht="19.95" customHeight="1" x14ac:dyDescent="0.3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</row>
    <row r="34" spans="1:13" ht="19.95" customHeight="1" x14ac:dyDescent="0.3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</row>
    <row r="35" spans="1:13" ht="19.95" customHeight="1" x14ac:dyDescent="0.3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</row>
    <row r="36" spans="1:13" ht="19.95" customHeight="1" x14ac:dyDescent="0.3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</row>
    <row r="37" spans="1:13" ht="19.95" customHeight="1" x14ac:dyDescent="0.3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</row>
    <row r="38" spans="1:13" ht="19.95" customHeight="1" x14ac:dyDescent="0.3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</row>
    <row r="39" spans="1:13" ht="19.95" customHeight="1" x14ac:dyDescent="0.3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</row>
    <row r="40" spans="1:13" ht="19.95" customHeight="1" x14ac:dyDescent="0.3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</row>
    <row r="41" spans="1:13" ht="19.95" customHeight="1" x14ac:dyDescent="0.3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</row>
    <row r="42" spans="1:13" ht="19.95" customHeight="1" x14ac:dyDescent="0.3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</row>
    <row r="43" spans="1:13" ht="19.95" customHeight="1" x14ac:dyDescent="0.3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</row>
    <row r="44" spans="1:13" ht="19.95" customHeigh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</row>
    <row r="45" spans="1:13" ht="19.95" customHeight="1" x14ac:dyDescent="0.3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</row>
    <row r="46" spans="1:13" ht="19.95" customHeight="1" x14ac:dyDescent="0.3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</row>
    <row r="47" spans="1:13" ht="19.95" customHeight="1" x14ac:dyDescent="0.3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</row>
    <row r="48" spans="1:13" ht="19.95" customHeight="1" x14ac:dyDescent="0.3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</row>
    <row r="49" spans="1:13" ht="19.95" customHeight="1" x14ac:dyDescent="0.3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</row>
    <row r="50" spans="1:13" ht="19.95" customHeight="1" x14ac:dyDescent="0.3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</row>
    <row r="51" spans="1:13" ht="19.95" customHeight="1" x14ac:dyDescent="0.3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</row>
    <row r="52" spans="1:13" ht="19.95" customHeight="1" x14ac:dyDescent="0.3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</row>
    <row r="53" spans="1:13" ht="19.95" customHeight="1" x14ac:dyDescent="0.3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</row>
    <row r="54" spans="1:13" ht="19.95" customHeight="1" x14ac:dyDescent="0.3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</row>
    <row r="55" spans="1:13" ht="19.95" customHeight="1" x14ac:dyDescent="0.3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</row>
    <row r="56" spans="1:13" ht="19.95" customHeigh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</row>
    <row r="57" spans="1:13" ht="19.95" customHeight="1" x14ac:dyDescent="0.3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</row>
    <row r="58" spans="1:13" ht="19.95" customHeight="1" x14ac:dyDescent="0.3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</row>
    <row r="59" spans="1:13" ht="19.95" customHeight="1" x14ac:dyDescent="0.3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</row>
    <row r="60" spans="1:13" ht="19.95" customHeight="1" x14ac:dyDescent="0.3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</row>
    <row r="61" spans="1:13" ht="19.95" customHeight="1" x14ac:dyDescent="0.3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</row>
    <row r="62" spans="1:13" ht="19.95" customHeight="1" x14ac:dyDescent="0.3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</row>
    <row r="63" spans="1:13" ht="19.95" customHeight="1" x14ac:dyDescent="0.3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</row>
    <row r="64" spans="1:13" ht="19.95" customHeight="1" x14ac:dyDescent="0.3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</row>
    <row r="65" spans="1:13" ht="19.95" customHeight="1" x14ac:dyDescent="0.3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</row>
    <row r="66" spans="1:13" ht="19.95" customHeight="1" x14ac:dyDescent="0.3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</row>
    <row r="67" spans="1:13" ht="19.95" customHeight="1" x14ac:dyDescent="0.3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</row>
    <row r="68" spans="1:13" ht="19.95" customHeight="1" x14ac:dyDescent="0.3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</row>
    <row r="69" spans="1:13" ht="19.95" customHeight="1" x14ac:dyDescent="0.3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</row>
    <row r="70" spans="1:13" ht="19.95" customHeight="1" x14ac:dyDescent="0.3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</row>
    <row r="71" spans="1:13" ht="19.95" customHeight="1" x14ac:dyDescent="0.3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</row>
    <row r="72" spans="1:13" ht="19.95" customHeight="1" x14ac:dyDescent="0.3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</row>
    <row r="73" spans="1:13" ht="19.95" customHeight="1" x14ac:dyDescent="0.3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</row>
    <row r="74" spans="1:13" ht="19.95" customHeight="1" x14ac:dyDescent="0.3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</row>
    <row r="75" spans="1:13" ht="19.95" customHeight="1" x14ac:dyDescent="0.3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</row>
    <row r="76" spans="1:13" ht="19.95" customHeight="1" x14ac:dyDescent="0.3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</row>
    <row r="77" spans="1:13" ht="19.95" customHeight="1" x14ac:dyDescent="0.3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</row>
    <row r="78" spans="1:13" ht="19.95" customHeight="1" x14ac:dyDescent="0.3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</row>
    <row r="79" spans="1:13" ht="19.95" customHeight="1" x14ac:dyDescent="0.3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</row>
    <row r="80" spans="1:13" ht="19.95" customHeight="1" x14ac:dyDescent="0.3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</row>
    <row r="81" spans="1:13" ht="19.95" customHeight="1" x14ac:dyDescent="0.3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</row>
    <row r="82" spans="1:13" ht="19.95" customHeight="1" x14ac:dyDescent="0.3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</row>
    <row r="83" spans="1:13" ht="19.95" customHeight="1" x14ac:dyDescent="0.3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</row>
    <row r="84" spans="1:13" ht="19.95" customHeigh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</row>
    <row r="85" spans="1:13" ht="19.95" customHeight="1" x14ac:dyDescent="0.3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</row>
    <row r="86" spans="1:13" ht="19.95" customHeight="1" x14ac:dyDescent="0.3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</row>
    <row r="87" spans="1:13" ht="19.95" customHeight="1" x14ac:dyDescent="0.3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</row>
    <row r="88" spans="1:13" ht="19.95" customHeight="1" x14ac:dyDescent="0.3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</row>
    <row r="89" spans="1:13" ht="19.95" customHeight="1" x14ac:dyDescent="0.3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</row>
    <row r="90" spans="1:13" ht="19.95" customHeight="1" x14ac:dyDescent="0.3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</row>
    <row r="91" spans="1:13" ht="19.95" customHeight="1" x14ac:dyDescent="0.3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</row>
    <row r="92" spans="1:13" ht="19.95" customHeight="1" x14ac:dyDescent="0.3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</row>
    <row r="93" spans="1:13" ht="19.95" customHeight="1" x14ac:dyDescent="0.3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</row>
    <row r="94" spans="1:13" ht="19.95" customHeight="1" x14ac:dyDescent="0.3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</row>
    <row r="95" spans="1:13" ht="19.95" customHeight="1" x14ac:dyDescent="0.3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</row>
    <row r="96" spans="1:13" ht="19.95" customHeight="1" x14ac:dyDescent="0.3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</row>
    <row r="97" spans="1:13" ht="19.95" customHeight="1" x14ac:dyDescent="0.3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</row>
    <row r="98" spans="1:13" ht="19.95" customHeight="1" x14ac:dyDescent="0.3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</row>
    <row r="99" spans="1:13" ht="19.95" customHeight="1" x14ac:dyDescent="0.3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</row>
    <row r="100" spans="1:13" ht="19.95" customHeight="1" x14ac:dyDescent="0.3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</row>
    <row r="101" spans="1:13" ht="19.95" customHeight="1" x14ac:dyDescent="0.3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</row>
    <row r="102" spans="1:13" ht="19.95" customHeight="1" x14ac:dyDescent="0.3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</row>
    <row r="103" spans="1:13" ht="19.95" customHeight="1" x14ac:dyDescent="0.3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</row>
    <row r="104" spans="1:13" ht="19.95" customHeight="1" x14ac:dyDescent="0.3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</row>
    <row r="105" spans="1:13" ht="19.95" customHeight="1" x14ac:dyDescent="0.3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</row>
    <row r="106" spans="1:13" ht="19.95" customHeight="1" x14ac:dyDescent="0.3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</row>
    <row r="107" spans="1:13" ht="19.95" customHeight="1" x14ac:dyDescent="0.3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</row>
    <row r="108" spans="1:13" ht="19.95" customHeight="1" x14ac:dyDescent="0.3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</row>
    <row r="109" spans="1:13" ht="19.95" customHeight="1" x14ac:dyDescent="0.3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</row>
    <row r="110" spans="1:13" ht="19.95" customHeight="1" x14ac:dyDescent="0.3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</row>
    <row r="111" spans="1:13" ht="19.95" customHeight="1" x14ac:dyDescent="0.3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</row>
    <row r="112" spans="1:13" ht="19.95" customHeight="1" x14ac:dyDescent="0.3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</row>
    <row r="113" spans="1:13" ht="19.95" customHeight="1" x14ac:dyDescent="0.3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</row>
    <row r="114" spans="1:13" ht="19.95" customHeight="1" x14ac:dyDescent="0.3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</row>
    <row r="115" spans="1:13" ht="19.95" customHeight="1" x14ac:dyDescent="0.3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</row>
    <row r="116" spans="1:13" ht="19.95" customHeight="1" x14ac:dyDescent="0.3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</row>
    <row r="117" spans="1:13" ht="19.95" customHeight="1" x14ac:dyDescent="0.3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</row>
    <row r="118" spans="1:13" ht="19.95" customHeight="1" x14ac:dyDescent="0.3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</row>
    <row r="119" spans="1:13" ht="19.95" customHeight="1" x14ac:dyDescent="0.3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</row>
    <row r="120" spans="1:13" ht="19.95" customHeight="1" x14ac:dyDescent="0.3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</row>
    <row r="121" spans="1:13" ht="19.95" customHeight="1" x14ac:dyDescent="0.3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</row>
    <row r="122" spans="1:13" ht="19.95" customHeight="1" x14ac:dyDescent="0.3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</row>
    <row r="123" spans="1:13" ht="19.95" customHeight="1" x14ac:dyDescent="0.3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</row>
    <row r="124" spans="1:13" ht="19.95" customHeight="1" x14ac:dyDescent="0.3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</row>
    <row r="125" spans="1:13" ht="19.95" customHeight="1" x14ac:dyDescent="0.3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</row>
    <row r="126" spans="1:13" ht="19.95" customHeight="1" x14ac:dyDescent="0.3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</row>
    <row r="127" spans="1:13" ht="19.95" customHeight="1" x14ac:dyDescent="0.3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</row>
    <row r="128" spans="1:13" ht="19.95" customHeight="1" x14ac:dyDescent="0.3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</row>
    <row r="129" spans="1:13" ht="19.95" customHeight="1" x14ac:dyDescent="0.3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</row>
    <row r="130" spans="1:13" ht="19.95" customHeight="1" x14ac:dyDescent="0.3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</row>
    <row r="131" spans="1:13" ht="19.95" customHeight="1" x14ac:dyDescent="0.3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</row>
    <row r="132" spans="1:13" ht="19.95" customHeight="1" x14ac:dyDescent="0.3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</row>
    <row r="133" spans="1:13" ht="19.95" customHeight="1" x14ac:dyDescent="0.3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</row>
    <row r="134" spans="1:13" ht="19.95" customHeight="1" x14ac:dyDescent="0.3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</row>
    <row r="135" spans="1:13" ht="19.95" customHeight="1" x14ac:dyDescent="0.3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</row>
    <row r="136" spans="1:13" ht="19.95" customHeight="1" x14ac:dyDescent="0.3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</row>
    <row r="137" spans="1:13" ht="19.95" customHeight="1" x14ac:dyDescent="0.3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</row>
    <row r="138" spans="1:13" ht="19.95" customHeight="1" x14ac:dyDescent="0.3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</row>
    <row r="139" spans="1:13" ht="19.95" customHeight="1" x14ac:dyDescent="0.3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</row>
    <row r="140" spans="1:13" ht="19.95" customHeight="1" x14ac:dyDescent="0.3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</row>
    <row r="141" spans="1:13" ht="19.95" customHeight="1" x14ac:dyDescent="0.3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</row>
    <row r="142" spans="1:13" ht="19.95" customHeight="1" x14ac:dyDescent="0.3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</row>
    <row r="143" spans="1:13" ht="19.95" customHeight="1" x14ac:dyDescent="0.3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</row>
    <row r="144" spans="1:13" ht="19.95" customHeight="1" x14ac:dyDescent="0.3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</row>
    <row r="145" spans="1:13" ht="19.95" customHeight="1" x14ac:dyDescent="0.3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</row>
    <row r="146" spans="1:13" ht="19.95" customHeight="1" x14ac:dyDescent="0.3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</row>
    <row r="147" spans="1:13" ht="19.95" customHeight="1" x14ac:dyDescent="0.3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</row>
    <row r="148" spans="1:13" ht="19.95" customHeight="1" x14ac:dyDescent="0.3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</row>
    <row r="149" spans="1:13" ht="19.95" customHeight="1" x14ac:dyDescent="0.3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</row>
    <row r="150" spans="1:13" ht="19.95" customHeight="1" x14ac:dyDescent="0.3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</row>
    <row r="151" spans="1:13" ht="19.95" customHeight="1" x14ac:dyDescent="0.3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</row>
    <row r="152" spans="1:13" ht="19.95" customHeight="1" x14ac:dyDescent="0.3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</row>
    <row r="153" spans="1:13" ht="19.95" customHeight="1" x14ac:dyDescent="0.3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</row>
    <row r="154" spans="1:13" ht="19.95" customHeight="1" x14ac:dyDescent="0.3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</row>
    <row r="155" spans="1:13" ht="19.95" customHeight="1" x14ac:dyDescent="0.3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</row>
    <row r="156" spans="1:13" ht="19.95" customHeight="1" x14ac:dyDescent="0.3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</row>
    <row r="157" spans="1:13" ht="19.95" customHeight="1" x14ac:dyDescent="0.3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</row>
    <row r="158" spans="1:13" ht="19.95" customHeight="1" x14ac:dyDescent="0.3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</row>
    <row r="159" spans="1:13" ht="19.95" customHeight="1" x14ac:dyDescent="0.3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</row>
    <row r="160" spans="1:13" ht="19.95" customHeight="1" x14ac:dyDescent="0.3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</row>
    <row r="161" spans="1:13" ht="19.95" customHeight="1" x14ac:dyDescent="0.3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</row>
    <row r="162" spans="1:13" ht="19.95" customHeight="1" x14ac:dyDescent="0.3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</row>
    <row r="163" spans="1:13" ht="19.95" customHeight="1" x14ac:dyDescent="0.3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</row>
    <row r="164" spans="1:13" ht="19.95" customHeight="1" x14ac:dyDescent="0.3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</row>
    <row r="165" spans="1:13" ht="19.95" customHeight="1" x14ac:dyDescent="0.3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</row>
    <row r="166" spans="1:13" ht="19.95" customHeight="1" x14ac:dyDescent="0.3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</row>
    <row r="167" spans="1:13" ht="19.95" customHeight="1" x14ac:dyDescent="0.3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</row>
    <row r="168" spans="1:13" ht="19.95" customHeight="1" x14ac:dyDescent="0.3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</row>
    <row r="169" spans="1:13" ht="19.95" customHeight="1" x14ac:dyDescent="0.3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</row>
    <row r="170" spans="1:13" ht="19.95" customHeight="1" x14ac:dyDescent="0.3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</row>
    <row r="171" spans="1:13" ht="19.95" customHeight="1" x14ac:dyDescent="0.3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</row>
    <row r="172" spans="1:13" ht="19.95" customHeight="1" x14ac:dyDescent="0.3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</row>
    <row r="173" spans="1:13" ht="19.95" customHeight="1" x14ac:dyDescent="0.3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</row>
    <row r="174" spans="1:13" ht="19.95" customHeight="1" x14ac:dyDescent="0.3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</row>
    <row r="175" spans="1:13" ht="19.95" customHeight="1" x14ac:dyDescent="0.3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</row>
    <row r="176" spans="1:13" ht="19.95" customHeight="1" x14ac:dyDescent="0.3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</row>
    <row r="177" spans="1:13" ht="19.95" customHeight="1" x14ac:dyDescent="0.3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</row>
    <row r="178" spans="1:13" ht="19.95" customHeight="1" x14ac:dyDescent="0.3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</row>
    <row r="179" spans="1:13" ht="19.95" customHeight="1" x14ac:dyDescent="0.3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</row>
    <row r="180" spans="1:13" ht="19.95" customHeight="1" x14ac:dyDescent="0.3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</row>
    <row r="181" spans="1:13" ht="19.95" customHeight="1" x14ac:dyDescent="0.3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</row>
    <row r="182" spans="1:13" ht="19.95" customHeight="1" x14ac:dyDescent="0.3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</row>
    <row r="183" spans="1:13" ht="19.95" customHeight="1" x14ac:dyDescent="0.3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</row>
    <row r="184" spans="1:13" ht="19.95" customHeight="1" x14ac:dyDescent="0.3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</row>
    <row r="185" spans="1:13" ht="19.95" customHeight="1" x14ac:dyDescent="0.3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</row>
    <row r="186" spans="1:13" ht="19.95" customHeight="1" x14ac:dyDescent="0.3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</row>
    <row r="187" spans="1:13" ht="19.95" customHeight="1" x14ac:dyDescent="0.3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</row>
    <row r="188" spans="1:13" ht="19.95" customHeight="1" x14ac:dyDescent="0.3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</row>
    <row r="189" spans="1:13" ht="19.95" customHeight="1" x14ac:dyDescent="0.3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</row>
    <row r="190" spans="1:13" ht="19.95" customHeight="1" x14ac:dyDescent="0.3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</row>
    <row r="191" spans="1:13" ht="19.95" customHeight="1" x14ac:dyDescent="0.3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</row>
    <row r="192" spans="1:13" ht="19.95" customHeight="1" x14ac:dyDescent="0.3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</row>
    <row r="193" spans="1:13" ht="19.95" customHeight="1" x14ac:dyDescent="0.3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</row>
    <row r="194" spans="1:13" ht="19.95" customHeight="1" x14ac:dyDescent="0.3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</row>
    <row r="195" spans="1:13" ht="19.95" customHeight="1" x14ac:dyDescent="0.3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</row>
    <row r="196" spans="1:13" ht="19.95" customHeight="1" x14ac:dyDescent="0.3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</row>
    <row r="197" spans="1:13" ht="19.95" customHeight="1" x14ac:dyDescent="0.3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</row>
    <row r="198" spans="1:13" ht="19.95" customHeight="1" x14ac:dyDescent="0.3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</row>
    <row r="199" spans="1:13" ht="19.95" customHeight="1" x14ac:dyDescent="0.3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</row>
    <row r="200" spans="1:13" ht="19.95" customHeight="1" x14ac:dyDescent="0.3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</row>
    <row r="201" spans="1:13" ht="19.95" customHeight="1" x14ac:dyDescent="0.3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</row>
    <row r="202" spans="1:13" ht="19.95" customHeight="1" x14ac:dyDescent="0.3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</row>
    <row r="203" spans="1:13" ht="19.95" customHeight="1" x14ac:dyDescent="0.3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</row>
    <row r="204" spans="1:13" ht="19.95" customHeight="1" x14ac:dyDescent="0.3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</row>
    <row r="205" spans="1:13" ht="19.95" customHeight="1" x14ac:dyDescent="0.3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</row>
    <row r="206" spans="1:13" ht="19.95" customHeight="1" x14ac:dyDescent="0.3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</row>
    <row r="207" spans="1:13" ht="19.95" customHeight="1" x14ac:dyDescent="0.3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</row>
    <row r="208" spans="1:13" ht="19.95" customHeight="1" x14ac:dyDescent="0.3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</row>
    <row r="209" spans="1:13" ht="19.95" customHeight="1" x14ac:dyDescent="0.3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</row>
    <row r="210" spans="1:13" ht="19.95" customHeight="1" x14ac:dyDescent="0.3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</row>
    <row r="211" spans="1:13" ht="19.95" customHeight="1" x14ac:dyDescent="0.3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</row>
    <row r="212" spans="1:13" ht="19.95" customHeight="1" x14ac:dyDescent="0.3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</row>
    <row r="213" spans="1:13" ht="19.95" customHeight="1" x14ac:dyDescent="0.3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</row>
    <row r="214" spans="1:13" ht="19.95" customHeight="1" x14ac:dyDescent="0.3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</row>
    <row r="215" spans="1:13" ht="19.95" customHeight="1" x14ac:dyDescent="0.3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</row>
    <row r="216" spans="1:13" ht="19.95" customHeight="1" x14ac:dyDescent="0.3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</row>
    <row r="217" spans="1:13" ht="19.95" customHeight="1" x14ac:dyDescent="0.3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</row>
    <row r="218" spans="1:13" ht="19.95" customHeight="1" x14ac:dyDescent="0.3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</row>
    <row r="219" spans="1:13" ht="19.95" customHeight="1" x14ac:dyDescent="0.3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</row>
    <row r="220" spans="1:13" ht="19.95" customHeight="1" x14ac:dyDescent="0.3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</row>
    <row r="221" spans="1:13" ht="19.95" customHeight="1" x14ac:dyDescent="0.3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</row>
    <row r="222" spans="1:13" ht="19.95" customHeight="1" x14ac:dyDescent="0.3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</row>
    <row r="223" spans="1:13" ht="19.95" customHeight="1" x14ac:dyDescent="0.3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</row>
    <row r="224" spans="1:13" ht="19.95" customHeight="1" x14ac:dyDescent="0.3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</row>
    <row r="225" spans="1:13" ht="19.95" customHeight="1" x14ac:dyDescent="0.3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</row>
    <row r="226" spans="1:13" ht="19.95" customHeight="1" x14ac:dyDescent="0.3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</row>
    <row r="227" spans="1:13" ht="19.95" customHeight="1" x14ac:dyDescent="0.3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</row>
    <row r="228" spans="1:13" ht="19.95" customHeight="1" x14ac:dyDescent="0.3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</row>
    <row r="229" spans="1:13" ht="19.95" customHeight="1" x14ac:dyDescent="0.3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</row>
    <row r="230" spans="1:13" ht="19.95" customHeight="1" x14ac:dyDescent="0.3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</row>
    <row r="231" spans="1:13" ht="19.95" customHeight="1" x14ac:dyDescent="0.3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</row>
    <row r="232" spans="1:13" ht="19.95" customHeight="1" x14ac:dyDescent="0.3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</row>
    <row r="233" spans="1:13" ht="19.95" customHeight="1" x14ac:dyDescent="0.3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</row>
    <row r="234" spans="1:13" ht="19.95" customHeight="1" x14ac:dyDescent="0.3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</row>
    <row r="235" spans="1:13" ht="19.95" customHeight="1" x14ac:dyDescent="0.3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</row>
    <row r="236" spans="1:13" ht="19.95" customHeight="1" x14ac:dyDescent="0.3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</row>
    <row r="237" spans="1:13" ht="19.95" customHeight="1" x14ac:dyDescent="0.3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</row>
    <row r="238" spans="1:13" ht="19.95" customHeight="1" x14ac:dyDescent="0.3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</row>
    <row r="239" spans="1:13" ht="19.95" customHeight="1" x14ac:dyDescent="0.3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</row>
    <row r="240" spans="1:13" ht="19.95" customHeight="1" x14ac:dyDescent="0.3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</row>
    <row r="241" spans="1:13" ht="19.95" customHeight="1" x14ac:dyDescent="0.3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</row>
    <row r="242" spans="1:13" ht="19.95" customHeight="1" x14ac:dyDescent="0.3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</row>
    <row r="243" spans="1:13" ht="19.95" customHeight="1" x14ac:dyDescent="0.3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</row>
    <row r="244" spans="1:13" ht="19.95" customHeight="1" x14ac:dyDescent="0.3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</row>
    <row r="245" spans="1:13" ht="19.95" customHeight="1" x14ac:dyDescent="0.3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</row>
    <row r="246" spans="1:13" ht="19.95" customHeight="1" x14ac:dyDescent="0.3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</row>
    <row r="247" spans="1:13" ht="19.95" customHeight="1" x14ac:dyDescent="0.3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</row>
    <row r="248" spans="1:13" ht="19.95" customHeight="1" x14ac:dyDescent="0.3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</row>
    <row r="249" spans="1:13" ht="19.95" customHeight="1" x14ac:dyDescent="0.3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</row>
    <row r="250" spans="1:13" ht="19.95" customHeight="1" x14ac:dyDescent="0.3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</row>
    <row r="251" spans="1:13" ht="19.95" customHeight="1" x14ac:dyDescent="0.3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</row>
    <row r="252" spans="1:13" ht="19.95" customHeight="1" x14ac:dyDescent="0.3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</row>
    <row r="253" spans="1:13" ht="19.95" customHeight="1" x14ac:dyDescent="0.3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</row>
    <row r="254" spans="1:13" ht="19.95" customHeight="1" x14ac:dyDescent="0.3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</row>
    <row r="255" spans="1:13" ht="19.95" customHeight="1" x14ac:dyDescent="0.3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</row>
    <row r="256" spans="1:13" ht="19.95" customHeight="1" x14ac:dyDescent="0.3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</row>
    <row r="257" spans="1:13" ht="19.95" customHeight="1" x14ac:dyDescent="0.3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</row>
    <row r="258" spans="1:13" ht="19.95" customHeight="1" x14ac:dyDescent="0.3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</row>
    <row r="259" spans="1:13" ht="19.95" customHeight="1" x14ac:dyDescent="0.3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</row>
    <row r="260" spans="1:13" ht="19.95" customHeight="1" x14ac:dyDescent="0.3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</row>
    <row r="261" spans="1:13" ht="19.95" customHeight="1" x14ac:dyDescent="0.3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</row>
    <row r="262" spans="1:13" ht="19.95" customHeight="1" x14ac:dyDescent="0.3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</row>
    <row r="263" spans="1:13" ht="19.95" customHeight="1" x14ac:dyDescent="0.3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</row>
    <row r="264" spans="1:13" ht="19.95" customHeight="1" x14ac:dyDescent="0.3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</row>
    <row r="265" spans="1:13" ht="19.95" customHeight="1" x14ac:dyDescent="0.3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</row>
    <row r="266" spans="1:13" ht="19.95" customHeight="1" x14ac:dyDescent="0.3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</row>
    <row r="267" spans="1:13" ht="19.95" customHeight="1" x14ac:dyDescent="0.3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</row>
    <row r="268" spans="1:13" ht="19.95" customHeight="1" x14ac:dyDescent="0.3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</row>
    <row r="269" spans="1:13" ht="19.95" customHeight="1" x14ac:dyDescent="0.3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</row>
    <row r="270" spans="1:13" ht="19.95" customHeight="1" x14ac:dyDescent="0.3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</row>
    <row r="271" spans="1:13" ht="19.95" customHeight="1" x14ac:dyDescent="0.3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</row>
    <row r="272" spans="1:13" ht="19.95" customHeight="1" x14ac:dyDescent="0.3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</row>
    <row r="273" spans="1:13" ht="19.95" customHeight="1" x14ac:dyDescent="0.3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</row>
    <row r="274" spans="1:13" ht="19.95" customHeight="1" x14ac:dyDescent="0.3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</row>
    <row r="275" spans="1:13" ht="19.95" customHeight="1" x14ac:dyDescent="0.3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</row>
    <row r="276" spans="1:13" ht="19.95" customHeight="1" x14ac:dyDescent="0.3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</row>
    <row r="277" spans="1:13" ht="19.95" customHeight="1" x14ac:dyDescent="0.3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</row>
    <row r="278" spans="1:13" ht="19.95" customHeight="1" x14ac:dyDescent="0.3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</row>
    <row r="279" spans="1:13" ht="19.95" customHeight="1" x14ac:dyDescent="0.3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</row>
    <row r="280" spans="1:13" ht="19.95" customHeight="1" x14ac:dyDescent="0.3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</row>
    <row r="281" spans="1:13" ht="19.95" customHeight="1" x14ac:dyDescent="0.3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</row>
    <row r="282" spans="1:13" ht="19.95" customHeight="1" x14ac:dyDescent="0.3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</row>
    <row r="283" spans="1:13" ht="19.95" customHeight="1" x14ac:dyDescent="0.3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</row>
    <row r="284" spans="1:13" ht="19.95" customHeight="1" x14ac:dyDescent="0.3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</row>
    <row r="285" spans="1:13" ht="19.95" customHeight="1" x14ac:dyDescent="0.3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</row>
    <row r="286" spans="1:13" ht="19.95" customHeight="1" x14ac:dyDescent="0.3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</row>
    <row r="287" spans="1:13" ht="19.95" customHeight="1" x14ac:dyDescent="0.3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</row>
    <row r="288" spans="1:13" ht="19.95" customHeight="1" x14ac:dyDescent="0.3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</row>
    <row r="289" spans="1:13" ht="19.95" customHeight="1" x14ac:dyDescent="0.3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</row>
    <row r="290" spans="1:13" ht="19.95" customHeight="1" x14ac:dyDescent="0.3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</row>
    <row r="291" spans="1:13" ht="19.95" customHeight="1" x14ac:dyDescent="0.3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</row>
    <row r="292" spans="1:13" ht="19.95" customHeight="1" x14ac:dyDescent="0.3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</row>
    <row r="293" spans="1:13" ht="19.95" customHeight="1" x14ac:dyDescent="0.3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</row>
    <row r="294" spans="1:13" ht="19.95" customHeight="1" x14ac:dyDescent="0.3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</row>
    <row r="295" spans="1:13" ht="19.95" customHeight="1" x14ac:dyDescent="0.3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</row>
    <row r="296" spans="1:13" ht="19.95" customHeight="1" x14ac:dyDescent="0.3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</row>
    <row r="297" spans="1:13" ht="19.95" customHeight="1" x14ac:dyDescent="0.3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</row>
    <row r="298" spans="1:13" ht="19.95" customHeight="1" x14ac:dyDescent="0.3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</row>
    <row r="299" spans="1:13" ht="19.95" customHeight="1" x14ac:dyDescent="0.3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</row>
    <row r="300" spans="1:13" ht="19.95" customHeight="1" x14ac:dyDescent="0.3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</row>
    <row r="301" spans="1:13" ht="19.95" customHeight="1" x14ac:dyDescent="0.3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</row>
    <row r="302" spans="1:13" ht="19.95" customHeight="1" x14ac:dyDescent="0.3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</row>
    <row r="303" spans="1:13" ht="19.95" customHeight="1" x14ac:dyDescent="0.3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</row>
    <row r="304" spans="1:13" ht="19.95" customHeight="1" x14ac:dyDescent="0.3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</row>
    <row r="305" spans="1:13" ht="19.95" customHeight="1" x14ac:dyDescent="0.3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</row>
    <row r="306" spans="1:13" ht="19.95" customHeight="1" x14ac:dyDescent="0.3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</row>
    <row r="307" spans="1:13" ht="19.95" customHeight="1" x14ac:dyDescent="0.3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</row>
    <row r="308" spans="1:13" ht="19.95" customHeight="1" x14ac:dyDescent="0.3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</row>
    <row r="309" spans="1:13" ht="19.95" customHeight="1" x14ac:dyDescent="0.3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</row>
    <row r="310" spans="1:13" ht="19.95" customHeight="1" x14ac:dyDescent="0.3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</row>
    <row r="311" spans="1:13" ht="19.95" customHeight="1" x14ac:dyDescent="0.3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</row>
    <row r="312" spans="1:13" ht="19.95" customHeight="1" x14ac:dyDescent="0.3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</row>
    <row r="313" spans="1:13" ht="19.95" customHeight="1" x14ac:dyDescent="0.3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</row>
    <row r="314" spans="1:13" ht="19.95" customHeight="1" x14ac:dyDescent="0.3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</row>
    <row r="315" spans="1:13" ht="19.95" customHeight="1" x14ac:dyDescent="0.3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</row>
    <row r="316" spans="1:13" ht="19.95" customHeight="1" x14ac:dyDescent="0.3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</row>
    <row r="317" spans="1:13" ht="19.95" customHeight="1" x14ac:dyDescent="0.3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</row>
    <row r="318" spans="1:13" ht="19.95" customHeight="1" x14ac:dyDescent="0.3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</row>
    <row r="319" spans="1:13" ht="19.95" customHeight="1" x14ac:dyDescent="0.3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</row>
    <row r="320" spans="1:13" ht="19.95" customHeight="1" x14ac:dyDescent="0.3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</row>
    <row r="321" spans="1:13" ht="19.95" customHeight="1" x14ac:dyDescent="0.3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</row>
    <row r="322" spans="1:13" ht="19.95" customHeight="1" x14ac:dyDescent="0.3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</row>
    <row r="323" spans="1:13" ht="19.95" customHeight="1" x14ac:dyDescent="0.3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</row>
    <row r="324" spans="1:13" ht="19.95" customHeight="1" x14ac:dyDescent="0.3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</row>
    <row r="325" spans="1:13" ht="19.95" customHeight="1" x14ac:dyDescent="0.3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</row>
    <row r="326" spans="1:13" ht="19.95" customHeight="1" x14ac:dyDescent="0.3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</row>
    <row r="327" spans="1:13" ht="19.95" customHeight="1" x14ac:dyDescent="0.3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</row>
    <row r="328" spans="1:13" ht="19.95" customHeight="1" x14ac:dyDescent="0.3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</row>
    <row r="329" spans="1:13" ht="19.95" customHeight="1" x14ac:dyDescent="0.3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</row>
    <row r="330" spans="1:13" ht="19.95" customHeight="1" x14ac:dyDescent="0.3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</row>
    <row r="331" spans="1:13" ht="19.95" customHeight="1" x14ac:dyDescent="0.3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</row>
    <row r="332" spans="1:13" ht="19.95" customHeight="1" x14ac:dyDescent="0.3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</row>
    <row r="333" spans="1:13" ht="19.95" customHeight="1" x14ac:dyDescent="0.3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</row>
    <row r="334" spans="1:13" ht="19.95" customHeight="1" x14ac:dyDescent="0.3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</row>
    <row r="335" spans="1:13" ht="19.95" customHeight="1" x14ac:dyDescent="0.3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</row>
    <row r="336" spans="1:13" ht="19.95" customHeight="1" x14ac:dyDescent="0.3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</row>
    <row r="337" spans="1:13" ht="19.95" customHeight="1" x14ac:dyDescent="0.3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</row>
    <row r="338" spans="1:13" ht="19.95" customHeight="1" x14ac:dyDescent="0.3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</row>
    <row r="339" spans="1:13" ht="19.95" customHeight="1" x14ac:dyDescent="0.3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</row>
    <row r="340" spans="1:13" ht="19.95" customHeight="1" x14ac:dyDescent="0.3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</row>
    <row r="341" spans="1:13" ht="19.95" customHeight="1" x14ac:dyDescent="0.3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</row>
    <row r="342" spans="1:13" ht="19.95" customHeight="1" x14ac:dyDescent="0.3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</row>
    <row r="343" spans="1:13" ht="19.95" customHeight="1" x14ac:dyDescent="0.3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</row>
    <row r="344" spans="1:13" ht="19.95" customHeight="1" x14ac:dyDescent="0.3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</row>
    <row r="345" spans="1:13" ht="19.95" customHeight="1" x14ac:dyDescent="0.3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</row>
    <row r="346" spans="1:13" ht="19.95" customHeight="1" x14ac:dyDescent="0.3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</row>
    <row r="347" spans="1:13" ht="19.95" customHeight="1" x14ac:dyDescent="0.3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</row>
    <row r="348" spans="1:13" ht="19.95" customHeight="1" x14ac:dyDescent="0.3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</row>
    <row r="349" spans="1:13" ht="19.95" customHeight="1" x14ac:dyDescent="0.3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</row>
    <row r="350" spans="1:13" ht="19.95" customHeight="1" x14ac:dyDescent="0.3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</row>
    <row r="351" spans="1:13" ht="19.95" customHeight="1" x14ac:dyDescent="0.3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</row>
    <row r="352" spans="1:13" ht="19.95" customHeight="1" x14ac:dyDescent="0.3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</row>
    <row r="353" spans="1:13" ht="19.95" customHeight="1" x14ac:dyDescent="0.3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</row>
    <row r="354" spans="1:13" ht="19.95" customHeight="1" x14ac:dyDescent="0.3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</row>
    <row r="355" spans="1:13" ht="19.95" customHeight="1" x14ac:dyDescent="0.3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</row>
    <row r="356" spans="1:13" ht="19.95" customHeight="1" x14ac:dyDescent="0.3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</row>
    <row r="357" spans="1:13" ht="19.95" customHeight="1" x14ac:dyDescent="0.3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</row>
    <row r="358" spans="1:13" ht="19.95" customHeight="1" x14ac:dyDescent="0.3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</row>
    <row r="359" spans="1:13" ht="19.95" customHeight="1" x14ac:dyDescent="0.3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</row>
    <row r="360" spans="1:13" ht="19.95" customHeight="1" x14ac:dyDescent="0.3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</row>
    <row r="361" spans="1:13" ht="19.95" customHeight="1" x14ac:dyDescent="0.3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</row>
    <row r="362" spans="1:13" ht="19.95" customHeight="1" x14ac:dyDescent="0.3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</row>
    <row r="363" spans="1:13" ht="19.95" customHeight="1" x14ac:dyDescent="0.3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</row>
    <row r="364" spans="1:13" ht="19.95" customHeight="1" x14ac:dyDescent="0.3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</row>
    <row r="365" spans="1:13" ht="19.95" customHeight="1" x14ac:dyDescent="0.3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</row>
    <row r="366" spans="1:13" ht="19.95" customHeight="1" x14ac:dyDescent="0.3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</row>
    <row r="367" spans="1:13" ht="19.95" customHeight="1" x14ac:dyDescent="0.3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</row>
    <row r="368" spans="1:13" ht="19.95" customHeight="1" x14ac:dyDescent="0.3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</row>
    <row r="369" spans="1:13" ht="19.95" customHeight="1" x14ac:dyDescent="0.3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</row>
    <row r="370" spans="1:13" ht="19.95" customHeight="1" x14ac:dyDescent="0.3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</row>
    <row r="371" spans="1:13" ht="19.95" customHeight="1" x14ac:dyDescent="0.3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</row>
    <row r="372" spans="1:13" ht="19.95" customHeight="1" x14ac:dyDescent="0.3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</row>
    <row r="373" spans="1:13" ht="19.95" customHeight="1" x14ac:dyDescent="0.3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</row>
    <row r="374" spans="1:13" ht="19.95" customHeight="1" x14ac:dyDescent="0.3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</row>
    <row r="375" spans="1:13" ht="19.95" customHeight="1" x14ac:dyDescent="0.3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</row>
    <row r="376" spans="1:13" ht="19.95" customHeight="1" x14ac:dyDescent="0.3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</row>
    <row r="377" spans="1:13" ht="19.95" customHeight="1" x14ac:dyDescent="0.3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</row>
    <row r="378" spans="1:13" ht="19.95" customHeight="1" x14ac:dyDescent="0.3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</row>
    <row r="379" spans="1:13" ht="19.95" customHeight="1" x14ac:dyDescent="0.3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</row>
    <row r="380" spans="1:13" ht="19.95" customHeight="1" x14ac:dyDescent="0.3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</row>
    <row r="381" spans="1:13" ht="19.95" customHeight="1" x14ac:dyDescent="0.3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</row>
    <row r="382" spans="1:13" ht="19.95" customHeight="1" x14ac:dyDescent="0.3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</row>
    <row r="383" spans="1:13" ht="19.95" customHeight="1" x14ac:dyDescent="0.3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</row>
    <row r="384" spans="1:13" ht="19.95" customHeight="1" x14ac:dyDescent="0.3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</row>
    <row r="385" spans="1:13" ht="19.95" customHeight="1" x14ac:dyDescent="0.3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</row>
    <row r="386" spans="1:13" ht="19.95" customHeight="1" x14ac:dyDescent="0.3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</row>
    <row r="387" spans="1:13" ht="19.95" customHeight="1" x14ac:dyDescent="0.3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</row>
    <row r="388" spans="1:13" ht="19.95" customHeight="1" x14ac:dyDescent="0.3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</row>
    <row r="389" spans="1:13" ht="19.95" customHeight="1" x14ac:dyDescent="0.3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</row>
    <row r="390" spans="1:13" ht="19.95" customHeight="1" x14ac:dyDescent="0.3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</row>
    <row r="391" spans="1:13" ht="19.95" customHeight="1" x14ac:dyDescent="0.3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</row>
    <row r="392" spans="1:13" ht="19.95" customHeight="1" x14ac:dyDescent="0.3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</row>
    <row r="393" spans="1:13" ht="19.95" customHeight="1" x14ac:dyDescent="0.3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</row>
    <row r="394" spans="1:13" ht="19.95" customHeight="1" x14ac:dyDescent="0.3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</row>
    <row r="395" spans="1:13" ht="19.95" customHeight="1" x14ac:dyDescent="0.3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</row>
    <row r="396" spans="1:13" ht="19.95" customHeight="1" x14ac:dyDescent="0.3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</row>
    <row r="397" spans="1:13" ht="19.95" customHeight="1" x14ac:dyDescent="0.3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</row>
    <row r="398" spans="1:13" ht="19.95" customHeight="1" x14ac:dyDescent="0.3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</row>
    <row r="399" spans="1:13" ht="19.95" customHeight="1" x14ac:dyDescent="0.3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</row>
    <row r="400" spans="1:13" ht="19.95" customHeight="1" x14ac:dyDescent="0.3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</row>
    <row r="401" spans="1:13" ht="19.95" customHeight="1" x14ac:dyDescent="0.3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</row>
    <row r="402" spans="1:13" ht="19.95" customHeight="1" x14ac:dyDescent="0.3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</row>
    <row r="403" spans="1:13" ht="19.95" customHeight="1" x14ac:dyDescent="0.3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</row>
    <row r="404" spans="1:13" ht="19.95" customHeight="1" x14ac:dyDescent="0.3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</row>
    <row r="405" spans="1:13" ht="19.95" customHeight="1" x14ac:dyDescent="0.3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</row>
    <row r="406" spans="1:13" ht="19.95" customHeight="1" x14ac:dyDescent="0.3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</row>
    <row r="407" spans="1:13" ht="19.95" customHeight="1" x14ac:dyDescent="0.3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</row>
    <row r="408" spans="1:13" ht="19.95" customHeight="1" x14ac:dyDescent="0.3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</row>
    <row r="409" spans="1:13" ht="19.95" customHeight="1" x14ac:dyDescent="0.3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</row>
    <row r="410" spans="1:13" ht="19.95" customHeight="1" x14ac:dyDescent="0.3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</row>
    <row r="411" spans="1:13" ht="19.95" customHeight="1" x14ac:dyDescent="0.3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</row>
    <row r="412" spans="1:13" ht="19.95" customHeight="1" x14ac:dyDescent="0.3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</row>
    <row r="413" spans="1:13" ht="19.95" customHeight="1" x14ac:dyDescent="0.3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</row>
    <row r="414" spans="1:13" ht="19.95" customHeight="1" x14ac:dyDescent="0.3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</row>
    <row r="415" spans="1:13" ht="19.95" customHeight="1" x14ac:dyDescent="0.3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</row>
    <row r="416" spans="1:13" ht="19.95" customHeight="1" x14ac:dyDescent="0.3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</row>
    <row r="417" spans="1:13" ht="19.95" customHeight="1" x14ac:dyDescent="0.3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</row>
    <row r="418" spans="1:13" ht="19.95" customHeight="1" x14ac:dyDescent="0.3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</row>
    <row r="419" spans="1:13" ht="19.95" customHeight="1" x14ac:dyDescent="0.3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</row>
    <row r="420" spans="1:13" ht="19.95" customHeight="1" x14ac:dyDescent="0.3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</row>
    <row r="421" spans="1:13" ht="19.95" customHeight="1" x14ac:dyDescent="0.3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</row>
    <row r="422" spans="1:13" ht="19.95" customHeight="1" x14ac:dyDescent="0.3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</row>
    <row r="423" spans="1:13" ht="19.95" customHeight="1" x14ac:dyDescent="0.3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</row>
    <row r="424" spans="1:13" ht="19.95" customHeight="1" x14ac:dyDescent="0.3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</row>
    <row r="425" spans="1:13" ht="19.95" customHeight="1" x14ac:dyDescent="0.3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</row>
    <row r="426" spans="1:13" ht="19.95" customHeight="1" x14ac:dyDescent="0.3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</row>
    <row r="427" spans="1:13" ht="19.95" customHeight="1" x14ac:dyDescent="0.3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</row>
    <row r="428" spans="1:13" ht="19.95" customHeight="1" x14ac:dyDescent="0.3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</row>
    <row r="429" spans="1:13" ht="19.95" customHeight="1" x14ac:dyDescent="0.3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</row>
    <row r="430" spans="1:13" ht="19.95" customHeight="1" x14ac:dyDescent="0.3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</row>
    <row r="431" spans="1:13" ht="19.95" customHeight="1" x14ac:dyDescent="0.3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</row>
    <row r="432" spans="1:13" ht="19.95" customHeight="1" x14ac:dyDescent="0.3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</row>
    <row r="433" spans="1:13" ht="19.95" customHeight="1" x14ac:dyDescent="0.3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</row>
    <row r="434" spans="1:13" ht="19.95" customHeight="1" x14ac:dyDescent="0.3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</row>
    <row r="435" spans="1:13" ht="19.95" customHeight="1" x14ac:dyDescent="0.3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</row>
    <row r="436" spans="1:13" ht="19.95" customHeight="1" x14ac:dyDescent="0.3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</row>
    <row r="437" spans="1:13" ht="19.95" customHeight="1" x14ac:dyDescent="0.3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</row>
    <row r="438" spans="1:13" ht="19.95" customHeight="1" x14ac:dyDescent="0.3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</row>
    <row r="439" spans="1:13" ht="19.95" customHeight="1" x14ac:dyDescent="0.3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</row>
    <row r="440" spans="1:13" ht="19.95" customHeight="1" x14ac:dyDescent="0.3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</row>
    <row r="441" spans="1:13" ht="19.95" customHeight="1" x14ac:dyDescent="0.3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</row>
    <row r="442" spans="1:13" ht="19.95" customHeight="1" x14ac:dyDescent="0.3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</row>
    <row r="443" spans="1:13" ht="19.95" customHeight="1" x14ac:dyDescent="0.3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</row>
    <row r="444" spans="1:13" ht="19.95" customHeight="1" x14ac:dyDescent="0.3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</row>
    <row r="445" spans="1:13" ht="19.95" customHeight="1" x14ac:dyDescent="0.3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</row>
    <row r="446" spans="1:13" ht="19.95" customHeight="1" x14ac:dyDescent="0.3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</row>
    <row r="447" spans="1:13" ht="19.95" customHeight="1" x14ac:dyDescent="0.3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</row>
    <row r="448" spans="1:13" ht="19.95" customHeight="1" x14ac:dyDescent="0.3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</row>
    <row r="449" spans="1:13" ht="19.95" customHeight="1" x14ac:dyDescent="0.3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</row>
    <row r="450" spans="1:13" ht="19.95" customHeight="1" x14ac:dyDescent="0.3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</row>
    <row r="451" spans="1:13" ht="19.95" customHeight="1" x14ac:dyDescent="0.3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</row>
    <row r="452" spans="1:13" ht="19.95" customHeight="1" x14ac:dyDescent="0.3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</row>
    <row r="453" spans="1:13" ht="19.95" customHeight="1" x14ac:dyDescent="0.3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</row>
    <row r="454" spans="1:13" ht="19.95" customHeight="1" x14ac:dyDescent="0.3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</row>
    <row r="455" spans="1:13" ht="19.95" customHeight="1" x14ac:dyDescent="0.3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</row>
    <row r="456" spans="1:13" ht="19.95" customHeight="1" x14ac:dyDescent="0.3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</row>
    <row r="457" spans="1:13" ht="19.95" customHeight="1" x14ac:dyDescent="0.3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</row>
    <row r="458" spans="1:13" ht="19.95" customHeight="1" x14ac:dyDescent="0.3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</row>
    <row r="459" spans="1:13" ht="19.95" customHeight="1" x14ac:dyDescent="0.3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</row>
    <row r="460" spans="1:13" ht="19.95" customHeight="1" x14ac:dyDescent="0.3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</row>
    <row r="461" spans="1:13" ht="19.95" customHeight="1" x14ac:dyDescent="0.3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</row>
    <row r="462" spans="1:13" ht="19.95" customHeight="1" x14ac:dyDescent="0.3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</row>
    <row r="463" spans="1:13" ht="19.95" customHeight="1" x14ac:dyDescent="0.3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</row>
    <row r="464" spans="1:13" ht="19.95" customHeight="1" x14ac:dyDescent="0.3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</row>
    <row r="465" spans="1:13" ht="19.95" customHeight="1" x14ac:dyDescent="0.3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</row>
    <row r="466" spans="1:13" ht="19.95" customHeight="1" x14ac:dyDescent="0.3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</row>
    <row r="467" spans="1:13" ht="19.95" customHeight="1" x14ac:dyDescent="0.3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</row>
    <row r="468" spans="1:13" ht="19.95" customHeight="1" x14ac:dyDescent="0.3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</row>
    <row r="469" spans="1:13" ht="19.95" customHeight="1" x14ac:dyDescent="0.3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</row>
    <row r="470" spans="1:13" ht="19.95" customHeight="1" x14ac:dyDescent="0.3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</row>
    <row r="471" spans="1:13" ht="19.95" customHeight="1" x14ac:dyDescent="0.3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</row>
    <row r="472" spans="1:13" ht="19.95" customHeight="1" x14ac:dyDescent="0.3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</row>
    <row r="473" spans="1:13" ht="19.95" customHeight="1" x14ac:dyDescent="0.3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</row>
    <row r="474" spans="1:13" ht="19.95" customHeight="1" x14ac:dyDescent="0.3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</row>
    <row r="475" spans="1:13" ht="19.95" customHeight="1" x14ac:dyDescent="0.3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</row>
    <row r="476" spans="1:13" ht="19.95" customHeight="1" x14ac:dyDescent="0.3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</row>
    <row r="477" spans="1:13" ht="19.95" customHeight="1" x14ac:dyDescent="0.3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</row>
    <row r="478" spans="1:13" ht="19.95" customHeight="1" x14ac:dyDescent="0.3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</row>
    <row r="479" spans="1:13" ht="19.95" customHeight="1" x14ac:dyDescent="0.3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</row>
    <row r="480" spans="1:13" ht="19.95" customHeight="1" x14ac:dyDescent="0.3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</row>
    <row r="481" spans="1:13" ht="19.95" customHeight="1" x14ac:dyDescent="0.3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</row>
    <row r="482" spans="1:13" ht="19.95" customHeight="1" x14ac:dyDescent="0.3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</row>
    <row r="483" spans="1:13" ht="19.95" customHeight="1" x14ac:dyDescent="0.3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</row>
    <row r="484" spans="1:13" ht="19.95" customHeight="1" x14ac:dyDescent="0.3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</row>
    <row r="485" spans="1:13" ht="19.95" customHeight="1" x14ac:dyDescent="0.3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</row>
    <row r="486" spans="1:13" ht="19.95" customHeight="1" x14ac:dyDescent="0.3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</row>
    <row r="487" spans="1:13" ht="19.95" customHeight="1" x14ac:dyDescent="0.3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</row>
    <row r="488" spans="1:13" ht="19.95" customHeight="1" x14ac:dyDescent="0.3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</row>
    <row r="489" spans="1:13" ht="19.95" customHeight="1" x14ac:dyDescent="0.3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</row>
    <row r="490" spans="1:13" ht="19.95" customHeight="1" x14ac:dyDescent="0.3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</row>
    <row r="491" spans="1:13" ht="19.95" customHeight="1" x14ac:dyDescent="0.3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</row>
    <row r="492" spans="1:13" ht="19.95" customHeight="1" x14ac:dyDescent="0.3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</row>
    <row r="493" spans="1:13" ht="19.95" customHeight="1" x14ac:dyDescent="0.3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</row>
    <row r="494" spans="1:13" ht="19.95" customHeight="1" x14ac:dyDescent="0.3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</row>
    <row r="495" spans="1:13" ht="19.95" customHeight="1" x14ac:dyDescent="0.3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</row>
    <row r="496" spans="1:13" ht="19.95" customHeight="1" x14ac:dyDescent="0.3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</row>
    <row r="497" spans="1:13" ht="19.95" customHeight="1" x14ac:dyDescent="0.3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</row>
    <row r="498" spans="1:13" ht="19.95" customHeight="1" x14ac:dyDescent="0.3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</row>
    <row r="499" spans="1:13" ht="19.95" customHeight="1" x14ac:dyDescent="0.3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</row>
    <row r="500" spans="1:13" ht="19.95" customHeight="1" x14ac:dyDescent="0.3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</row>
    <row r="501" spans="1:13" ht="19.95" customHeight="1" x14ac:dyDescent="0.3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</row>
    <row r="502" spans="1:13" ht="19.95" customHeight="1" x14ac:dyDescent="0.3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</row>
    <row r="503" spans="1:13" ht="19.95" customHeight="1" x14ac:dyDescent="0.3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</row>
    <row r="504" spans="1:13" ht="19.95" customHeight="1" x14ac:dyDescent="0.3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</row>
    <row r="505" spans="1:13" ht="19.95" customHeight="1" x14ac:dyDescent="0.3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</row>
    <row r="506" spans="1:13" ht="19.95" customHeight="1" x14ac:dyDescent="0.3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</row>
    <row r="507" spans="1:13" ht="19.95" customHeight="1" x14ac:dyDescent="0.3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</row>
    <row r="508" spans="1:13" ht="19.95" customHeight="1" x14ac:dyDescent="0.3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</row>
    <row r="509" spans="1:13" ht="19.95" customHeight="1" x14ac:dyDescent="0.3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</row>
    <row r="510" spans="1:13" ht="19.95" customHeight="1" x14ac:dyDescent="0.3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</row>
    <row r="511" spans="1:13" ht="19.95" customHeight="1" x14ac:dyDescent="0.3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</row>
    <row r="512" spans="1:13" ht="19.95" customHeight="1" x14ac:dyDescent="0.3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</row>
    <row r="513" spans="1:13" ht="19.95" customHeight="1" x14ac:dyDescent="0.3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</row>
    <row r="514" spans="1:13" ht="19.95" customHeight="1" x14ac:dyDescent="0.3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</row>
    <row r="515" spans="1:13" ht="19.95" customHeight="1" x14ac:dyDescent="0.3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</row>
    <row r="516" spans="1:13" ht="19.95" customHeight="1" x14ac:dyDescent="0.3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</row>
    <row r="517" spans="1:13" ht="19.95" customHeight="1" x14ac:dyDescent="0.3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</row>
    <row r="518" spans="1:13" ht="19.95" customHeight="1" x14ac:dyDescent="0.3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</row>
    <row r="519" spans="1:13" ht="19.95" customHeight="1" x14ac:dyDescent="0.3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</row>
    <row r="520" spans="1:13" ht="19.95" customHeight="1" x14ac:dyDescent="0.3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</row>
    <row r="521" spans="1:13" ht="19.95" customHeight="1" x14ac:dyDescent="0.3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</row>
    <row r="522" spans="1:13" ht="19.95" customHeight="1" x14ac:dyDescent="0.3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</row>
    <row r="523" spans="1:13" ht="19.95" customHeight="1" x14ac:dyDescent="0.3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</row>
    <row r="524" spans="1:13" ht="19.95" customHeight="1" x14ac:dyDescent="0.3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</row>
    <row r="525" spans="1:13" ht="19.95" customHeight="1" x14ac:dyDescent="0.3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</row>
    <row r="526" spans="1:13" ht="19.95" customHeight="1" x14ac:dyDescent="0.3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</row>
    <row r="527" spans="1:13" ht="19.95" customHeight="1" x14ac:dyDescent="0.3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</row>
    <row r="528" spans="1:13" ht="19.95" customHeight="1" x14ac:dyDescent="0.3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</row>
    <row r="529" spans="1:13" ht="19.95" customHeight="1" x14ac:dyDescent="0.3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</row>
    <row r="530" spans="1:13" ht="19.95" customHeight="1" x14ac:dyDescent="0.3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</row>
    <row r="531" spans="1:13" ht="19.95" customHeight="1" x14ac:dyDescent="0.3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</row>
    <row r="532" spans="1:13" ht="19.95" customHeight="1" x14ac:dyDescent="0.3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</row>
    <row r="533" spans="1:13" ht="19.95" customHeight="1" x14ac:dyDescent="0.3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</row>
    <row r="534" spans="1:13" ht="19.95" customHeight="1" x14ac:dyDescent="0.3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</row>
    <row r="535" spans="1:13" ht="19.95" customHeight="1" x14ac:dyDescent="0.3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</row>
    <row r="536" spans="1:13" ht="19.95" customHeight="1" x14ac:dyDescent="0.3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</row>
    <row r="537" spans="1:13" ht="19.95" customHeight="1" x14ac:dyDescent="0.3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</row>
    <row r="538" spans="1:13" ht="19.95" customHeight="1" x14ac:dyDescent="0.3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</row>
    <row r="539" spans="1:13" ht="19.95" customHeight="1" x14ac:dyDescent="0.3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</row>
    <row r="540" spans="1:13" ht="19.95" customHeight="1" x14ac:dyDescent="0.3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</row>
    <row r="541" spans="1:13" ht="19.95" customHeight="1" x14ac:dyDescent="0.3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</row>
    <row r="542" spans="1:13" ht="19.95" customHeight="1" x14ac:dyDescent="0.3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</row>
    <row r="543" spans="1:13" ht="19.95" customHeight="1" x14ac:dyDescent="0.3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</row>
    <row r="544" spans="1:13" ht="19.95" customHeight="1" x14ac:dyDescent="0.3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</row>
    <row r="545" spans="1:13" ht="19.95" customHeight="1" x14ac:dyDescent="0.3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</row>
    <row r="546" spans="1:13" ht="19.95" customHeight="1" x14ac:dyDescent="0.3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</row>
    <row r="547" spans="1:13" ht="19.95" customHeight="1" x14ac:dyDescent="0.3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</row>
    <row r="548" spans="1:13" ht="19.95" customHeight="1" x14ac:dyDescent="0.3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</row>
    <row r="549" spans="1:13" ht="19.95" customHeight="1" x14ac:dyDescent="0.3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</row>
    <row r="550" spans="1:13" ht="19.95" customHeight="1" x14ac:dyDescent="0.3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</row>
    <row r="551" spans="1:13" ht="19.95" customHeight="1" x14ac:dyDescent="0.3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</row>
    <row r="552" spans="1:13" ht="19.95" customHeight="1" x14ac:dyDescent="0.3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</row>
    <row r="553" spans="1:13" ht="19.95" customHeight="1" x14ac:dyDescent="0.3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</row>
    <row r="554" spans="1:13" ht="19.95" customHeight="1" x14ac:dyDescent="0.3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</row>
    <row r="555" spans="1:13" ht="19.95" customHeight="1" x14ac:dyDescent="0.3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</row>
    <row r="556" spans="1:13" ht="19.95" customHeight="1" x14ac:dyDescent="0.3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</row>
    <row r="557" spans="1:13" ht="19.95" customHeight="1" x14ac:dyDescent="0.3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</row>
    <row r="558" spans="1:13" ht="19.95" customHeight="1" x14ac:dyDescent="0.3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</row>
    <row r="559" spans="1:13" ht="19.95" customHeight="1" x14ac:dyDescent="0.3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</row>
    <row r="560" spans="1:13" ht="19.95" customHeight="1" x14ac:dyDescent="0.3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</row>
    <row r="561" spans="1:13" ht="19.95" customHeight="1" x14ac:dyDescent="0.3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</row>
    <row r="562" spans="1:13" ht="19.95" customHeight="1" x14ac:dyDescent="0.3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</row>
    <row r="563" spans="1:13" ht="19.95" customHeight="1" x14ac:dyDescent="0.3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</row>
    <row r="564" spans="1:13" ht="19.95" customHeight="1" x14ac:dyDescent="0.3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</row>
    <row r="565" spans="1:13" ht="19.95" customHeight="1" x14ac:dyDescent="0.3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</row>
    <row r="566" spans="1:13" ht="19.95" customHeight="1" x14ac:dyDescent="0.3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</row>
    <row r="567" spans="1:13" ht="19.95" customHeight="1" x14ac:dyDescent="0.3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</row>
    <row r="568" spans="1:13" ht="19.95" customHeight="1" x14ac:dyDescent="0.3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</row>
    <row r="569" spans="1:13" ht="19.95" customHeight="1" x14ac:dyDescent="0.3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</row>
    <row r="570" spans="1:13" ht="19.95" customHeight="1" x14ac:dyDescent="0.3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</row>
    <row r="571" spans="1:13" ht="19.95" customHeight="1" x14ac:dyDescent="0.3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</row>
    <row r="572" spans="1:13" ht="19.95" customHeight="1" x14ac:dyDescent="0.3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</row>
    <row r="573" spans="1:13" ht="19.95" customHeight="1" x14ac:dyDescent="0.3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</row>
    <row r="574" spans="1:13" ht="19.95" customHeight="1" x14ac:dyDescent="0.3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</row>
    <row r="575" spans="1:13" ht="19.95" customHeight="1" x14ac:dyDescent="0.3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</row>
    <row r="576" spans="1:13" ht="19.95" customHeight="1" x14ac:dyDescent="0.3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</row>
    <row r="577" spans="1:13" ht="19.95" customHeight="1" x14ac:dyDescent="0.3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</row>
    <row r="578" spans="1:13" ht="19.95" customHeight="1" x14ac:dyDescent="0.3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</row>
    <row r="579" spans="1:13" ht="19.95" customHeight="1" x14ac:dyDescent="0.3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</row>
    <row r="580" spans="1:13" ht="19.95" customHeight="1" x14ac:dyDescent="0.3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</row>
    <row r="581" spans="1:13" ht="19.95" customHeight="1" x14ac:dyDescent="0.3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</row>
    <row r="582" spans="1:13" ht="19.95" customHeight="1" x14ac:dyDescent="0.3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</row>
    <row r="583" spans="1:13" ht="19.95" customHeight="1" x14ac:dyDescent="0.3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</row>
    <row r="584" spans="1:13" ht="19.95" customHeight="1" x14ac:dyDescent="0.3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</row>
    <row r="585" spans="1:13" ht="19.95" customHeight="1" x14ac:dyDescent="0.3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</row>
    <row r="586" spans="1:13" ht="19.95" customHeight="1" x14ac:dyDescent="0.3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</row>
    <row r="587" spans="1:13" ht="19.95" customHeight="1" x14ac:dyDescent="0.3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</row>
    <row r="588" spans="1:13" ht="19.95" customHeight="1" x14ac:dyDescent="0.3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</row>
    <row r="589" spans="1:13" ht="19.95" customHeight="1" x14ac:dyDescent="0.3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</row>
    <row r="590" spans="1:13" ht="19.95" customHeight="1" x14ac:dyDescent="0.3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</row>
    <row r="591" spans="1:13" ht="19.95" customHeight="1" x14ac:dyDescent="0.3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</row>
    <row r="592" spans="1:13" ht="19.95" customHeight="1" x14ac:dyDescent="0.3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</row>
    <row r="593" spans="1:13" ht="19.95" customHeight="1" x14ac:dyDescent="0.3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</row>
    <row r="594" spans="1:13" ht="19.95" customHeight="1" x14ac:dyDescent="0.3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</row>
    <row r="595" spans="1:13" ht="19.95" customHeight="1" x14ac:dyDescent="0.3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</row>
    <row r="596" spans="1:13" ht="19.95" customHeight="1" x14ac:dyDescent="0.3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</row>
    <row r="597" spans="1:13" ht="19.95" customHeight="1" x14ac:dyDescent="0.3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</row>
    <row r="598" spans="1:13" ht="19.95" customHeight="1" x14ac:dyDescent="0.3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</row>
    <row r="599" spans="1:13" ht="19.95" customHeight="1" x14ac:dyDescent="0.3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</row>
    <row r="600" spans="1:13" ht="19.95" customHeight="1" x14ac:dyDescent="0.3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</row>
    <row r="601" spans="1:13" ht="19.95" customHeight="1" x14ac:dyDescent="0.3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</row>
    <row r="602" spans="1:13" ht="19.95" customHeight="1" x14ac:dyDescent="0.3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</row>
    <row r="603" spans="1:13" ht="19.95" customHeight="1" x14ac:dyDescent="0.3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</row>
    <row r="604" spans="1:13" ht="19.95" customHeight="1" x14ac:dyDescent="0.3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</row>
    <row r="605" spans="1:13" ht="19.95" customHeight="1" x14ac:dyDescent="0.3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</row>
    <row r="606" spans="1:13" ht="19.95" customHeight="1" x14ac:dyDescent="0.3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</row>
    <row r="607" spans="1:13" ht="19.95" customHeight="1" x14ac:dyDescent="0.3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</row>
    <row r="608" spans="1:13" ht="19.95" customHeight="1" x14ac:dyDescent="0.3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</row>
    <row r="609" spans="1:13" ht="19.95" customHeight="1" x14ac:dyDescent="0.3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</row>
    <row r="610" spans="1:13" ht="19.95" customHeight="1" x14ac:dyDescent="0.3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</row>
    <row r="611" spans="1:13" ht="19.95" customHeight="1" x14ac:dyDescent="0.3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</row>
    <row r="612" spans="1:13" ht="19.95" customHeight="1" x14ac:dyDescent="0.3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</row>
    <row r="613" spans="1:13" ht="19.95" customHeight="1" x14ac:dyDescent="0.3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</row>
    <row r="614" spans="1:13" ht="19.95" customHeight="1" x14ac:dyDescent="0.3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</row>
    <row r="615" spans="1:13" ht="19.95" customHeight="1" x14ac:dyDescent="0.3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</row>
    <row r="616" spans="1:13" ht="19.95" customHeight="1" x14ac:dyDescent="0.3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</row>
    <row r="617" spans="1:13" ht="19.95" customHeight="1" x14ac:dyDescent="0.3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</row>
    <row r="618" spans="1:13" ht="19.95" customHeight="1" x14ac:dyDescent="0.3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</row>
    <row r="619" spans="1:13" ht="19.95" customHeight="1" x14ac:dyDescent="0.3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</row>
    <row r="620" spans="1:13" ht="19.95" customHeight="1" x14ac:dyDescent="0.3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</row>
    <row r="621" spans="1:13" ht="19.95" customHeight="1" x14ac:dyDescent="0.3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</row>
    <row r="622" spans="1:13" ht="19.95" customHeight="1" x14ac:dyDescent="0.3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</row>
    <row r="623" spans="1:13" ht="19.95" customHeight="1" x14ac:dyDescent="0.3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</row>
    <row r="624" spans="1:13" ht="19.95" customHeight="1" x14ac:dyDescent="0.3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</row>
    <row r="625" spans="1:13" ht="19.95" customHeight="1" x14ac:dyDescent="0.3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</row>
    <row r="626" spans="1:13" ht="19.95" customHeight="1" x14ac:dyDescent="0.3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</row>
    <row r="627" spans="1:13" ht="19.95" customHeight="1" x14ac:dyDescent="0.3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</row>
    <row r="628" spans="1:13" ht="19.95" customHeight="1" x14ac:dyDescent="0.3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</row>
    <row r="629" spans="1:13" ht="19.95" customHeight="1" x14ac:dyDescent="0.3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</row>
    <row r="630" spans="1:13" ht="19.95" customHeight="1" x14ac:dyDescent="0.3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</row>
    <row r="631" spans="1:13" ht="19.95" customHeight="1" x14ac:dyDescent="0.3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</row>
    <row r="632" spans="1:13" ht="19.95" customHeight="1" x14ac:dyDescent="0.3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</row>
    <row r="633" spans="1:13" ht="19.95" customHeight="1" x14ac:dyDescent="0.3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</row>
    <row r="634" spans="1:13" ht="19.95" customHeight="1" x14ac:dyDescent="0.3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</row>
    <row r="635" spans="1:13" ht="19.95" customHeight="1" x14ac:dyDescent="0.3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</row>
    <row r="636" spans="1:13" ht="19.95" customHeight="1" x14ac:dyDescent="0.3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</row>
    <row r="637" spans="1:13" ht="19.95" customHeight="1" x14ac:dyDescent="0.3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</row>
    <row r="638" spans="1:13" ht="19.95" customHeight="1" x14ac:dyDescent="0.3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</row>
    <row r="639" spans="1:13" ht="19.95" customHeight="1" x14ac:dyDescent="0.3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</row>
    <row r="640" spans="1:13" ht="19.95" customHeight="1" x14ac:dyDescent="0.3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</row>
    <row r="641" spans="1:13" ht="19.95" customHeight="1" x14ac:dyDescent="0.3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</row>
    <row r="642" spans="1:13" ht="19.95" customHeight="1" x14ac:dyDescent="0.3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</row>
    <row r="643" spans="1:13" ht="19.95" customHeight="1" x14ac:dyDescent="0.3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</row>
    <row r="644" spans="1:13" ht="19.95" customHeight="1" x14ac:dyDescent="0.3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</row>
    <row r="645" spans="1:13" ht="19.95" customHeight="1" x14ac:dyDescent="0.3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</row>
    <row r="646" spans="1:13" ht="19.95" customHeight="1" x14ac:dyDescent="0.3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</row>
    <row r="647" spans="1:13" ht="19.95" customHeight="1" x14ac:dyDescent="0.3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</row>
    <row r="648" spans="1:13" ht="19.95" customHeight="1" x14ac:dyDescent="0.3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</row>
    <row r="649" spans="1:13" ht="19.95" customHeight="1" x14ac:dyDescent="0.3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</row>
    <row r="650" spans="1:13" ht="19.95" customHeight="1" x14ac:dyDescent="0.3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</row>
    <row r="651" spans="1:13" ht="19.95" customHeight="1" x14ac:dyDescent="0.3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</row>
    <row r="652" spans="1:13" ht="19.95" customHeight="1" x14ac:dyDescent="0.3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</row>
    <row r="653" spans="1:13" ht="19.95" customHeight="1" x14ac:dyDescent="0.3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</row>
    <row r="654" spans="1:13" ht="19.95" customHeight="1" x14ac:dyDescent="0.3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</row>
    <row r="655" spans="1:13" ht="19.95" customHeight="1" x14ac:dyDescent="0.3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</row>
    <row r="656" spans="1:13" ht="19.95" customHeight="1" x14ac:dyDescent="0.3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</row>
    <row r="657" spans="1:13" ht="19.95" customHeight="1" x14ac:dyDescent="0.3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</row>
    <row r="658" spans="1:13" ht="19.95" customHeight="1" x14ac:dyDescent="0.3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</row>
    <row r="659" spans="1:13" ht="19.95" customHeight="1" x14ac:dyDescent="0.3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</row>
    <row r="660" spans="1:13" ht="19.95" customHeight="1" x14ac:dyDescent="0.3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</row>
    <row r="661" spans="1:13" ht="19.95" customHeight="1" x14ac:dyDescent="0.3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</row>
    <row r="662" spans="1:13" ht="19.95" customHeight="1" x14ac:dyDescent="0.3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</row>
    <row r="663" spans="1:13" ht="19.95" customHeight="1" x14ac:dyDescent="0.3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</row>
    <row r="664" spans="1:13" ht="19.95" customHeight="1" x14ac:dyDescent="0.3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</row>
    <row r="665" spans="1:13" ht="19.95" customHeight="1" x14ac:dyDescent="0.3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</row>
    <row r="666" spans="1:13" ht="19.95" customHeight="1" x14ac:dyDescent="0.3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</row>
    <row r="667" spans="1:13" ht="19.95" customHeight="1" x14ac:dyDescent="0.3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</row>
    <row r="668" spans="1:13" ht="19.95" customHeight="1" x14ac:dyDescent="0.3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</row>
    <row r="669" spans="1:13" ht="19.95" customHeight="1" x14ac:dyDescent="0.3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</row>
    <row r="670" spans="1:13" ht="19.95" customHeight="1" x14ac:dyDescent="0.3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</row>
    <row r="671" spans="1:13" ht="19.95" customHeight="1" x14ac:dyDescent="0.3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</row>
    <row r="672" spans="1:13" ht="19.95" customHeight="1" x14ac:dyDescent="0.3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</row>
    <row r="673" spans="1:13" ht="19.95" customHeight="1" x14ac:dyDescent="0.3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</row>
    <row r="674" spans="1:13" ht="19.95" customHeight="1" x14ac:dyDescent="0.3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</row>
    <row r="675" spans="1:13" ht="19.95" customHeight="1" x14ac:dyDescent="0.3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</row>
    <row r="676" spans="1:13" ht="19.95" customHeight="1" x14ac:dyDescent="0.3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</row>
    <row r="677" spans="1:13" ht="19.95" customHeight="1" x14ac:dyDescent="0.3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</row>
    <row r="678" spans="1:13" ht="19.95" customHeight="1" x14ac:dyDescent="0.3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</row>
    <row r="679" spans="1:13" ht="19.95" customHeight="1" x14ac:dyDescent="0.3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</row>
    <row r="680" spans="1:13" ht="19.95" customHeight="1" x14ac:dyDescent="0.3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</row>
    <row r="681" spans="1:13" ht="19.95" customHeight="1" x14ac:dyDescent="0.3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</row>
    <row r="682" spans="1:13" ht="19.95" customHeight="1" x14ac:dyDescent="0.3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</row>
    <row r="683" spans="1:13" ht="19.95" customHeight="1" x14ac:dyDescent="0.3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</row>
    <row r="684" spans="1:13" ht="19.95" customHeight="1" x14ac:dyDescent="0.3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</row>
    <row r="685" spans="1:13" ht="19.95" customHeight="1" x14ac:dyDescent="0.3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</row>
    <row r="686" spans="1:13" ht="19.95" customHeight="1" x14ac:dyDescent="0.3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</row>
    <row r="687" spans="1:13" ht="19.95" customHeight="1" x14ac:dyDescent="0.3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</row>
    <row r="688" spans="1:13" ht="19.95" customHeight="1" x14ac:dyDescent="0.3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</row>
    <row r="689" spans="1:13" ht="19.95" customHeight="1" x14ac:dyDescent="0.3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</row>
    <row r="690" spans="1:13" ht="19.95" customHeight="1" x14ac:dyDescent="0.3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</row>
    <row r="691" spans="1:13" ht="19.95" customHeight="1" x14ac:dyDescent="0.3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</row>
    <row r="692" spans="1:13" ht="19.95" customHeight="1" x14ac:dyDescent="0.3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</row>
    <row r="693" spans="1:13" ht="19.95" customHeight="1" x14ac:dyDescent="0.3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</row>
    <row r="694" spans="1:13" ht="19.95" customHeight="1" x14ac:dyDescent="0.3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</row>
    <row r="695" spans="1:13" ht="19.95" customHeight="1" x14ac:dyDescent="0.3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</row>
    <row r="696" spans="1:13" ht="19.95" customHeight="1" x14ac:dyDescent="0.3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</row>
    <row r="697" spans="1:13" ht="19.95" customHeight="1" x14ac:dyDescent="0.3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</row>
    <row r="698" spans="1:13" ht="19.95" customHeight="1" x14ac:dyDescent="0.3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</row>
    <row r="699" spans="1:13" ht="19.95" customHeight="1" x14ac:dyDescent="0.3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</row>
    <row r="700" spans="1:13" ht="19.95" customHeight="1" x14ac:dyDescent="0.3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</row>
    <row r="701" spans="1:13" ht="19.95" customHeight="1" x14ac:dyDescent="0.3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</row>
    <row r="702" spans="1:13" ht="19.95" customHeight="1" x14ac:dyDescent="0.3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</row>
    <row r="703" spans="1:13" ht="19.95" customHeight="1" x14ac:dyDescent="0.3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</row>
    <row r="704" spans="1:13" ht="19.95" customHeight="1" x14ac:dyDescent="0.3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</row>
    <row r="705" spans="1:13" ht="19.95" customHeight="1" x14ac:dyDescent="0.3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</row>
    <row r="706" spans="1:13" ht="19.95" customHeight="1" x14ac:dyDescent="0.3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</row>
    <row r="707" spans="1:13" ht="19.95" customHeight="1" x14ac:dyDescent="0.3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</row>
    <row r="708" spans="1:13" ht="19.95" customHeight="1" x14ac:dyDescent="0.3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</row>
    <row r="709" spans="1:13" ht="19.95" customHeight="1" x14ac:dyDescent="0.3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</row>
    <row r="710" spans="1:13" ht="19.95" customHeight="1" x14ac:dyDescent="0.3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</row>
    <row r="711" spans="1:13" ht="19.95" customHeight="1" x14ac:dyDescent="0.3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</row>
    <row r="712" spans="1:13" ht="19.95" customHeight="1" x14ac:dyDescent="0.3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</row>
    <row r="713" spans="1:13" ht="19.95" customHeight="1" x14ac:dyDescent="0.3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</row>
    <row r="714" spans="1:13" ht="19.95" customHeight="1" x14ac:dyDescent="0.3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</row>
    <row r="715" spans="1:13" ht="19.95" customHeight="1" x14ac:dyDescent="0.3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</row>
    <row r="716" spans="1:13" ht="19.95" customHeight="1" x14ac:dyDescent="0.3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</row>
    <row r="717" spans="1:13" ht="19.95" customHeight="1" x14ac:dyDescent="0.3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</row>
    <row r="718" spans="1:13" ht="19.95" customHeight="1" x14ac:dyDescent="0.3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</row>
    <row r="719" spans="1:13" ht="19.95" customHeight="1" x14ac:dyDescent="0.3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</row>
    <row r="720" spans="1:13" ht="19.95" customHeight="1" x14ac:dyDescent="0.3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</row>
    <row r="721" spans="1:13" ht="19.95" customHeight="1" x14ac:dyDescent="0.3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</row>
    <row r="722" spans="1:13" ht="19.95" customHeight="1" x14ac:dyDescent="0.3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</row>
    <row r="723" spans="1:13" ht="19.95" customHeight="1" x14ac:dyDescent="0.3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</row>
    <row r="724" spans="1:13" ht="19.95" customHeight="1" x14ac:dyDescent="0.3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</row>
    <row r="725" spans="1:13" ht="19.95" customHeight="1" x14ac:dyDescent="0.3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</row>
    <row r="726" spans="1:13" ht="19.95" customHeight="1" x14ac:dyDescent="0.3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</row>
    <row r="727" spans="1:13" ht="19.95" customHeight="1" x14ac:dyDescent="0.3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</row>
    <row r="728" spans="1:13" ht="19.95" customHeight="1" x14ac:dyDescent="0.3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</row>
    <row r="729" spans="1:13" ht="19.95" customHeight="1" x14ac:dyDescent="0.3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</row>
    <row r="730" spans="1:13" ht="19.95" customHeight="1" x14ac:dyDescent="0.3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</row>
    <row r="731" spans="1:13" ht="19.95" customHeight="1" x14ac:dyDescent="0.3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</row>
    <row r="732" spans="1:13" ht="19.95" customHeight="1" x14ac:dyDescent="0.3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</row>
    <row r="733" spans="1:13" ht="19.95" customHeight="1" x14ac:dyDescent="0.3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</row>
    <row r="734" spans="1:13" ht="19.95" customHeight="1" x14ac:dyDescent="0.3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</row>
    <row r="735" spans="1:13" ht="19.95" customHeight="1" x14ac:dyDescent="0.3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</row>
    <row r="736" spans="1:13" ht="19.95" customHeight="1" x14ac:dyDescent="0.3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</row>
    <row r="737" spans="1:13" ht="19.95" customHeight="1" x14ac:dyDescent="0.3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</row>
    <row r="738" spans="1:13" ht="19.95" customHeight="1" x14ac:dyDescent="0.3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</row>
    <row r="739" spans="1:13" ht="19.95" customHeight="1" x14ac:dyDescent="0.3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</row>
    <row r="740" spans="1:13" ht="19.95" customHeight="1" x14ac:dyDescent="0.3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</row>
    <row r="741" spans="1:13" ht="19.95" customHeight="1" x14ac:dyDescent="0.3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</row>
    <row r="742" spans="1:13" ht="19.95" customHeight="1" x14ac:dyDescent="0.3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</row>
    <row r="743" spans="1:13" ht="19.95" customHeight="1" x14ac:dyDescent="0.3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</row>
    <row r="744" spans="1:13" ht="19.95" customHeight="1" x14ac:dyDescent="0.3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</row>
    <row r="745" spans="1:13" ht="19.95" customHeight="1" x14ac:dyDescent="0.3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</row>
    <row r="746" spans="1:13" ht="19.95" customHeight="1" x14ac:dyDescent="0.3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</row>
    <row r="747" spans="1:13" ht="19.95" customHeight="1" x14ac:dyDescent="0.3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</row>
    <row r="748" spans="1:13" ht="19.95" customHeight="1" x14ac:dyDescent="0.3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</row>
    <row r="749" spans="1:13" ht="19.95" customHeight="1" x14ac:dyDescent="0.3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</row>
    <row r="750" spans="1:13" ht="19.95" customHeight="1" x14ac:dyDescent="0.3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</row>
    <row r="751" spans="1:13" ht="19.95" customHeight="1" x14ac:dyDescent="0.3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</row>
    <row r="752" spans="1:13" ht="19.95" customHeight="1" x14ac:dyDescent="0.3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</row>
    <row r="753" spans="1:13" ht="19.95" customHeight="1" x14ac:dyDescent="0.3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</row>
    <row r="754" spans="1:13" ht="19.95" customHeight="1" x14ac:dyDescent="0.3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</row>
    <row r="755" spans="1:13" ht="19.95" customHeight="1" x14ac:dyDescent="0.3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</row>
    <row r="756" spans="1:13" ht="19.95" customHeight="1" x14ac:dyDescent="0.3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</row>
    <row r="757" spans="1:13" ht="19.95" customHeight="1" x14ac:dyDescent="0.3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</row>
    <row r="758" spans="1:13" ht="19.95" customHeight="1" x14ac:dyDescent="0.3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</row>
    <row r="759" spans="1:13" ht="19.95" customHeight="1" x14ac:dyDescent="0.3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</row>
    <row r="760" spans="1:13" ht="19.95" customHeight="1" x14ac:dyDescent="0.3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</row>
    <row r="761" spans="1:13" ht="19.95" customHeight="1" x14ac:dyDescent="0.3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</row>
    <row r="762" spans="1:13" ht="19.95" customHeight="1" x14ac:dyDescent="0.3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</row>
    <row r="763" spans="1:13" ht="19.95" customHeight="1" x14ac:dyDescent="0.3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</row>
    <row r="764" spans="1:13" ht="19.95" customHeight="1" x14ac:dyDescent="0.3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</row>
    <row r="765" spans="1:13" ht="19.95" customHeight="1" x14ac:dyDescent="0.3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</row>
    <row r="766" spans="1:13" ht="19.95" customHeight="1" x14ac:dyDescent="0.3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</row>
    <row r="767" spans="1:13" ht="19.95" customHeight="1" x14ac:dyDescent="0.3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</row>
    <row r="768" spans="1:13" ht="19.95" customHeight="1" x14ac:dyDescent="0.3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</row>
    <row r="769" spans="1:13" ht="19.95" customHeight="1" x14ac:dyDescent="0.3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</row>
    <row r="770" spans="1:13" ht="19.95" customHeight="1" x14ac:dyDescent="0.3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</row>
    <row r="771" spans="1:13" ht="19.95" customHeight="1" x14ac:dyDescent="0.3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</row>
    <row r="772" spans="1:13" ht="19.95" customHeight="1" x14ac:dyDescent="0.3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</row>
    <row r="773" spans="1:13" ht="19.95" customHeight="1" x14ac:dyDescent="0.3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</row>
    <row r="774" spans="1:13" ht="19.95" customHeight="1" x14ac:dyDescent="0.3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</row>
    <row r="775" spans="1:13" ht="19.95" customHeight="1" x14ac:dyDescent="0.3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</row>
    <row r="776" spans="1:13" ht="19.95" customHeight="1" x14ac:dyDescent="0.3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</row>
    <row r="777" spans="1:13" ht="19.95" customHeight="1" x14ac:dyDescent="0.3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</row>
    <row r="778" spans="1:13" ht="19.95" customHeight="1" x14ac:dyDescent="0.3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</row>
    <row r="779" spans="1:13" ht="19.95" customHeight="1" x14ac:dyDescent="0.3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</row>
    <row r="780" spans="1:13" ht="19.95" customHeight="1" x14ac:dyDescent="0.3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</row>
    <row r="781" spans="1:13" ht="19.95" customHeight="1" x14ac:dyDescent="0.3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</row>
    <row r="782" spans="1:13" ht="19.95" customHeight="1" x14ac:dyDescent="0.3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</row>
    <row r="783" spans="1:13" ht="19.95" customHeight="1" x14ac:dyDescent="0.3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</row>
    <row r="784" spans="1:13" ht="19.95" customHeight="1" x14ac:dyDescent="0.3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</row>
    <row r="785" spans="1:13" ht="19.95" customHeight="1" x14ac:dyDescent="0.3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</row>
    <row r="786" spans="1:13" ht="19.95" customHeight="1" x14ac:dyDescent="0.3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</row>
    <row r="787" spans="1:13" ht="19.95" customHeight="1" x14ac:dyDescent="0.3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</row>
    <row r="788" spans="1:13" ht="19.95" customHeight="1" x14ac:dyDescent="0.3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</row>
    <row r="789" spans="1:13" ht="19.95" customHeight="1" x14ac:dyDescent="0.3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</row>
    <row r="790" spans="1:13" ht="19.95" customHeight="1" x14ac:dyDescent="0.3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</row>
    <row r="791" spans="1:13" ht="19.95" customHeight="1" x14ac:dyDescent="0.3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</row>
    <row r="792" spans="1:13" ht="19.95" customHeight="1" x14ac:dyDescent="0.3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</row>
    <row r="793" spans="1:13" ht="19.95" customHeight="1" x14ac:dyDescent="0.3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</row>
    <row r="794" spans="1:13" ht="19.95" customHeight="1" x14ac:dyDescent="0.3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</row>
    <row r="795" spans="1:13" ht="19.95" customHeight="1" x14ac:dyDescent="0.3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</row>
    <row r="796" spans="1:13" ht="19.95" customHeight="1" x14ac:dyDescent="0.3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</row>
    <row r="797" spans="1:13" ht="19.95" customHeight="1" x14ac:dyDescent="0.3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</row>
    <row r="798" spans="1:13" ht="19.95" customHeight="1" x14ac:dyDescent="0.3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</row>
    <row r="799" spans="1:13" ht="19.95" customHeight="1" x14ac:dyDescent="0.3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</row>
    <row r="800" spans="1:13" ht="19.95" customHeight="1" x14ac:dyDescent="0.3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</row>
    <row r="801" spans="1:13" ht="19.95" customHeight="1" x14ac:dyDescent="0.3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</row>
    <row r="802" spans="1:13" ht="19.95" customHeight="1" x14ac:dyDescent="0.3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</row>
    <row r="803" spans="1:13" ht="19.95" customHeight="1" x14ac:dyDescent="0.3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</row>
    <row r="804" spans="1:13" ht="19.95" customHeight="1" x14ac:dyDescent="0.3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</row>
    <row r="805" spans="1:13" ht="19.95" customHeight="1" x14ac:dyDescent="0.3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</row>
    <row r="806" spans="1:13" ht="19.95" customHeight="1" x14ac:dyDescent="0.3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</row>
    <row r="807" spans="1:13" ht="19.95" customHeight="1" x14ac:dyDescent="0.3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</row>
    <row r="808" spans="1:13" ht="19.95" customHeight="1" x14ac:dyDescent="0.3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</row>
    <row r="809" spans="1:13" ht="19.95" customHeight="1" x14ac:dyDescent="0.3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</row>
    <row r="810" spans="1:13" ht="19.95" customHeight="1" x14ac:dyDescent="0.3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</row>
    <row r="811" spans="1:13" ht="19.95" customHeight="1" x14ac:dyDescent="0.3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</row>
    <row r="812" spans="1:13" ht="19.95" customHeight="1" x14ac:dyDescent="0.3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</row>
    <row r="813" spans="1:13" ht="19.95" customHeight="1" x14ac:dyDescent="0.3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</row>
    <row r="814" spans="1:13" ht="19.95" customHeight="1" x14ac:dyDescent="0.3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</row>
    <row r="815" spans="1:13" ht="19.95" customHeight="1" x14ac:dyDescent="0.3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</row>
    <row r="816" spans="1:13" ht="19.95" customHeight="1" x14ac:dyDescent="0.3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</row>
    <row r="817" spans="1:13" ht="19.95" customHeight="1" x14ac:dyDescent="0.3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</row>
    <row r="818" spans="1:13" ht="19.95" customHeight="1" x14ac:dyDescent="0.3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</row>
    <row r="819" spans="1:13" ht="19.95" customHeight="1" x14ac:dyDescent="0.3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</row>
    <row r="820" spans="1:13" ht="19.95" customHeight="1" x14ac:dyDescent="0.3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</row>
    <row r="821" spans="1:13" ht="19.95" customHeight="1" x14ac:dyDescent="0.3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</row>
    <row r="822" spans="1:13" ht="19.95" customHeight="1" x14ac:dyDescent="0.3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</row>
    <row r="823" spans="1:13" ht="19.95" customHeight="1" x14ac:dyDescent="0.3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</row>
    <row r="824" spans="1:13" ht="19.95" customHeight="1" x14ac:dyDescent="0.3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</row>
    <row r="825" spans="1:13" ht="19.95" customHeight="1" x14ac:dyDescent="0.3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</row>
    <row r="826" spans="1:13" ht="19.95" customHeight="1" x14ac:dyDescent="0.3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</row>
    <row r="827" spans="1:13" ht="19.95" customHeight="1" x14ac:dyDescent="0.3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</row>
    <row r="828" spans="1:13" ht="19.95" customHeight="1" x14ac:dyDescent="0.3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</row>
    <row r="829" spans="1:13" ht="19.95" customHeight="1" x14ac:dyDescent="0.3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</row>
    <row r="830" spans="1:13" ht="19.95" customHeight="1" x14ac:dyDescent="0.3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</row>
    <row r="831" spans="1:13" ht="19.95" customHeight="1" x14ac:dyDescent="0.3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</row>
    <row r="832" spans="1:13" ht="19.95" customHeight="1" x14ac:dyDescent="0.3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</row>
    <row r="833" spans="1:13" ht="19.95" customHeight="1" x14ac:dyDescent="0.3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</row>
    <row r="834" spans="1:13" ht="19.95" customHeight="1" x14ac:dyDescent="0.3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</row>
    <row r="835" spans="1:13" ht="19.95" customHeight="1" x14ac:dyDescent="0.3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</row>
    <row r="836" spans="1:13" ht="19.95" customHeight="1" x14ac:dyDescent="0.3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</row>
    <row r="837" spans="1:13" ht="19.95" customHeight="1" x14ac:dyDescent="0.3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</row>
    <row r="838" spans="1:13" ht="19.95" customHeight="1" x14ac:dyDescent="0.3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</row>
    <row r="839" spans="1:13" ht="19.95" customHeight="1" x14ac:dyDescent="0.3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</row>
    <row r="840" spans="1:13" ht="19.95" customHeight="1" x14ac:dyDescent="0.3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</row>
    <row r="841" spans="1:13" ht="19.95" customHeight="1" x14ac:dyDescent="0.3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</row>
    <row r="842" spans="1:13" ht="19.95" customHeight="1" x14ac:dyDescent="0.3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</row>
    <row r="843" spans="1:13" ht="19.95" customHeight="1" x14ac:dyDescent="0.3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</row>
    <row r="844" spans="1:13" ht="19.95" customHeight="1" x14ac:dyDescent="0.3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</row>
    <row r="845" spans="1:13" ht="19.95" customHeight="1" x14ac:dyDescent="0.3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</row>
    <row r="846" spans="1:13" ht="19.95" customHeight="1" x14ac:dyDescent="0.3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</row>
    <row r="847" spans="1:13" ht="19.95" customHeight="1" x14ac:dyDescent="0.3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</row>
    <row r="848" spans="1:13" ht="19.95" customHeight="1" x14ac:dyDescent="0.3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</row>
    <row r="849" spans="1:13" ht="19.95" customHeight="1" x14ac:dyDescent="0.3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</row>
    <row r="850" spans="1:13" ht="19.95" customHeight="1" x14ac:dyDescent="0.3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</row>
    <row r="851" spans="1:13" ht="19.95" customHeight="1" x14ac:dyDescent="0.3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</row>
    <row r="852" spans="1:13" ht="19.95" customHeight="1" x14ac:dyDescent="0.3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</row>
    <row r="853" spans="1:13" ht="19.95" customHeight="1" x14ac:dyDescent="0.3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</row>
    <row r="854" spans="1:13" ht="19.95" customHeight="1" x14ac:dyDescent="0.3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</row>
    <row r="855" spans="1:13" ht="19.95" customHeight="1" x14ac:dyDescent="0.3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</row>
    <row r="856" spans="1:13" ht="19.95" customHeight="1" x14ac:dyDescent="0.3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</row>
    <row r="857" spans="1:13" ht="19.95" customHeight="1" x14ac:dyDescent="0.3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</row>
    <row r="858" spans="1:13" ht="19.95" customHeight="1" x14ac:dyDescent="0.3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</row>
    <row r="859" spans="1:13" ht="19.95" customHeight="1" x14ac:dyDescent="0.3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</row>
    <row r="860" spans="1:13" ht="19.95" customHeight="1" x14ac:dyDescent="0.3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</row>
    <row r="861" spans="1:13" ht="19.95" customHeight="1" x14ac:dyDescent="0.3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</row>
    <row r="862" spans="1:13" ht="19.95" customHeight="1" x14ac:dyDescent="0.3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</row>
    <row r="863" spans="1:13" ht="19.95" customHeight="1" x14ac:dyDescent="0.3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</row>
    <row r="864" spans="1:13" ht="19.95" customHeight="1" x14ac:dyDescent="0.3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</row>
    <row r="865" spans="1:13" ht="19.95" customHeight="1" x14ac:dyDescent="0.3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</row>
    <row r="866" spans="1:13" ht="19.95" customHeight="1" x14ac:dyDescent="0.3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</row>
    <row r="867" spans="1:13" ht="19.95" customHeight="1" x14ac:dyDescent="0.3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</row>
    <row r="868" spans="1:13" ht="19.95" customHeight="1" x14ac:dyDescent="0.3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</row>
    <row r="869" spans="1:13" ht="19.95" customHeight="1" x14ac:dyDescent="0.3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</row>
    <row r="870" spans="1:13" ht="19.95" customHeight="1" x14ac:dyDescent="0.3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</row>
    <row r="871" spans="1:13" ht="19.95" customHeight="1" x14ac:dyDescent="0.3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</row>
    <row r="872" spans="1:13" ht="19.95" customHeight="1" x14ac:dyDescent="0.3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</row>
    <row r="873" spans="1:13" ht="19.95" customHeight="1" x14ac:dyDescent="0.3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</row>
    <row r="874" spans="1:13" ht="19.95" customHeight="1" x14ac:dyDescent="0.3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</row>
    <row r="875" spans="1:13" ht="19.95" customHeight="1" x14ac:dyDescent="0.3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</row>
    <row r="876" spans="1:13" ht="19.95" customHeight="1" x14ac:dyDescent="0.3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</row>
    <row r="877" spans="1:13" ht="19.95" customHeight="1" x14ac:dyDescent="0.3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</row>
    <row r="878" spans="1:13" ht="19.95" customHeight="1" x14ac:dyDescent="0.3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</row>
    <row r="879" spans="1:13" ht="19.95" customHeight="1" x14ac:dyDescent="0.3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</row>
    <row r="880" spans="1:13" ht="19.95" customHeight="1" x14ac:dyDescent="0.3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</row>
    <row r="881" spans="1:13" ht="19.95" customHeight="1" x14ac:dyDescent="0.3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</row>
    <row r="882" spans="1:13" ht="19.95" customHeight="1" x14ac:dyDescent="0.3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</row>
    <row r="883" spans="1:13" ht="19.95" customHeight="1" x14ac:dyDescent="0.3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</row>
    <row r="884" spans="1:13" ht="19.95" customHeight="1" x14ac:dyDescent="0.3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</row>
    <row r="885" spans="1:13" ht="19.95" customHeight="1" x14ac:dyDescent="0.3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</row>
    <row r="886" spans="1:13" ht="19.95" customHeight="1" x14ac:dyDescent="0.3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</row>
    <row r="887" spans="1:13" ht="19.95" customHeight="1" x14ac:dyDescent="0.3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</row>
    <row r="888" spans="1:13" ht="19.95" customHeight="1" x14ac:dyDescent="0.3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</row>
    <row r="889" spans="1:13" ht="19.95" customHeight="1" x14ac:dyDescent="0.3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</row>
    <row r="890" spans="1:13" ht="19.95" customHeight="1" x14ac:dyDescent="0.3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</row>
    <row r="891" spans="1:13" ht="19.95" customHeight="1" x14ac:dyDescent="0.3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</row>
    <row r="892" spans="1:13" ht="19.95" customHeight="1" x14ac:dyDescent="0.3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</row>
    <row r="893" spans="1:13" ht="19.95" customHeight="1" x14ac:dyDescent="0.3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</row>
    <row r="894" spans="1:13" ht="19.95" customHeight="1" x14ac:dyDescent="0.3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</row>
    <row r="895" spans="1:13" ht="19.95" customHeight="1" x14ac:dyDescent="0.3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</row>
    <row r="896" spans="1:13" ht="19.95" customHeight="1" x14ac:dyDescent="0.3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</row>
    <row r="897" spans="1:13" ht="19.95" customHeight="1" x14ac:dyDescent="0.3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</row>
    <row r="898" spans="1:13" ht="19.95" customHeight="1" x14ac:dyDescent="0.3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</row>
    <row r="899" spans="1:13" ht="19.95" customHeight="1" x14ac:dyDescent="0.3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</row>
    <row r="900" spans="1:13" ht="19.95" customHeight="1" x14ac:dyDescent="0.3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</row>
    <row r="901" spans="1:13" ht="19.95" customHeight="1" x14ac:dyDescent="0.3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</row>
    <row r="902" spans="1:13" ht="19.95" customHeight="1" x14ac:dyDescent="0.3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</row>
    <row r="903" spans="1:13" ht="19.95" customHeight="1" x14ac:dyDescent="0.3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</row>
    <row r="904" spans="1:13" ht="19.95" customHeight="1" x14ac:dyDescent="0.3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</row>
    <row r="905" spans="1:13" ht="19.95" customHeight="1" x14ac:dyDescent="0.3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</row>
    <row r="906" spans="1:13" ht="19.95" customHeight="1" x14ac:dyDescent="0.3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</row>
    <row r="907" spans="1:13" ht="19.95" customHeight="1" x14ac:dyDescent="0.3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</row>
    <row r="908" spans="1:13" ht="19.95" customHeight="1" x14ac:dyDescent="0.3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</row>
    <row r="909" spans="1:13" ht="19.95" customHeight="1" x14ac:dyDescent="0.3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</row>
    <row r="910" spans="1:13" ht="19.95" customHeight="1" x14ac:dyDescent="0.3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</row>
    <row r="911" spans="1:13" ht="19.95" customHeight="1" x14ac:dyDescent="0.3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</row>
    <row r="912" spans="1:13" ht="19.95" customHeight="1" x14ac:dyDescent="0.3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</row>
    <row r="913" spans="1:13" ht="19.95" customHeight="1" x14ac:dyDescent="0.3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</row>
    <row r="914" spans="1:13" ht="19.95" customHeight="1" x14ac:dyDescent="0.3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</row>
    <row r="915" spans="1:13" ht="19.95" customHeight="1" x14ac:dyDescent="0.3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</row>
    <row r="916" spans="1:13" ht="19.95" customHeight="1" x14ac:dyDescent="0.3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</row>
    <row r="917" spans="1:13" ht="19.95" customHeight="1" x14ac:dyDescent="0.3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</row>
    <row r="918" spans="1:13" ht="19.95" customHeight="1" x14ac:dyDescent="0.3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</row>
    <row r="919" spans="1:13" ht="19.95" customHeight="1" x14ac:dyDescent="0.3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</row>
    <row r="920" spans="1:13" ht="19.95" customHeight="1" x14ac:dyDescent="0.3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</row>
    <row r="921" spans="1:13" ht="19.95" customHeight="1" x14ac:dyDescent="0.3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</row>
    <row r="922" spans="1:13" ht="19.95" customHeight="1" x14ac:dyDescent="0.3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</row>
    <row r="923" spans="1:13" ht="19.95" customHeight="1" x14ac:dyDescent="0.3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</row>
    <row r="924" spans="1:13" ht="19.95" customHeight="1" x14ac:dyDescent="0.3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</row>
    <row r="925" spans="1:13" ht="19.95" customHeight="1" x14ac:dyDescent="0.3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</row>
    <row r="926" spans="1:13" ht="19.95" customHeight="1" x14ac:dyDescent="0.3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</row>
    <row r="927" spans="1:13" ht="19.95" customHeight="1" x14ac:dyDescent="0.3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</row>
    <row r="928" spans="1:13" ht="19.95" customHeight="1" x14ac:dyDescent="0.3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</row>
    <row r="929" spans="1:13" ht="19.95" customHeight="1" x14ac:dyDescent="0.3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</row>
    <row r="930" spans="1:13" ht="19.95" customHeight="1" x14ac:dyDescent="0.3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</row>
    <row r="931" spans="1:13" ht="19.95" customHeight="1" x14ac:dyDescent="0.3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</row>
    <row r="932" spans="1:13" ht="19.95" customHeight="1" x14ac:dyDescent="0.3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</row>
    <row r="933" spans="1:13" ht="19.95" customHeight="1" x14ac:dyDescent="0.3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</row>
    <row r="934" spans="1:13" ht="19.95" customHeight="1" x14ac:dyDescent="0.3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</row>
    <row r="935" spans="1:13" ht="19.95" customHeight="1" x14ac:dyDescent="0.3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</row>
    <row r="936" spans="1:13" ht="19.95" customHeight="1" x14ac:dyDescent="0.3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</row>
    <row r="937" spans="1:13" ht="19.95" customHeight="1" x14ac:dyDescent="0.3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</row>
    <row r="938" spans="1:13" ht="19.95" customHeight="1" x14ac:dyDescent="0.3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</row>
    <row r="939" spans="1:13" ht="19.95" customHeight="1" x14ac:dyDescent="0.3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</row>
    <row r="940" spans="1:13" ht="19.95" customHeight="1" x14ac:dyDescent="0.3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</row>
    <row r="941" spans="1:13" ht="19.95" customHeight="1" x14ac:dyDescent="0.3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</row>
    <row r="942" spans="1:13" ht="19.95" customHeight="1" x14ac:dyDescent="0.3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</row>
    <row r="943" spans="1:13" ht="19.95" customHeight="1" x14ac:dyDescent="0.3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</row>
    <row r="944" spans="1:13" ht="19.95" customHeight="1" x14ac:dyDescent="0.3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</row>
    <row r="945" spans="1:13" ht="19.95" customHeight="1" x14ac:dyDescent="0.3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</row>
    <row r="946" spans="1:13" ht="19.95" customHeight="1" x14ac:dyDescent="0.3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</row>
    <row r="947" spans="1:13" ht="19.95" customHeight="1" x14ac:dyDescent="0.3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</row>
    <row r="948" spans="1:13" ht="19.95" customHeight="1" x14ac:dyDescent="0.3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</row>
    <row r="949" spans="1:13" ht="19.95" customHeight="1" x14ac:dyDescent="0.3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</row>
    <row r="950" spans="1:13" ht="19.95" customHeight="1" x14ac:dyDescent="0.3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</row>
    <row r="951" spans="1:13" ht="19.95" customHeight="1" x14ac:dyDescent="0.3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</row>
    <row r="952" spans="1:13" ht="19.95" customHeight="1" x14ac:dyDescent="0.3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</row>
    <row r="953" spans="1:13" ht="19.95" customHeight="1" x14ac:dyDescent="0.3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</row>
    <row r="954" spans="1:13" ht="19.95" customHeight="1" x14ac:dyDescent="0.3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</row>
    <row r="955" spans="1:13" ht="19.95" customHeight="1" x14ac:dyDescent="0.3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</row>
    <row r="956" spans="1:13" ht="19.95" customHeight="1" x14ac:dyDescent="0.3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</row>
    <row r="957" spans="1:13" ht="19.95" customHeight="1" x14ac:dyDescent="0.3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</row>
    <row r="958" spans="1:13" ht="19.95" customHeight="1" x14ac:dyDescent="0.3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</row>
    <row r="959" spans="1:13" ht="19.95" customHeight="1" x14ac:dyDescent="0.3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</row>
    <row r="960" spans="1:13" ht="19.95" customHeight="1" x14ac:dyDescent="0.3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</row>
    <row r="961" spans="1:13" ht="19.95" customHeight="1" x14ac:dyDescent="0.3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</row>
    <row r="962" spans="1:13" ht="19.95" customHeight="1" x14ac:dyDescent="0.3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</row>
    <row r="963" spans="1:13" ht="19.95" customHeight="1" x14ac:dyDescent="0.3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</row>
    <row r="964" spans="1:13" ht="19.95" customHeight="1" x14ac:dyDescent="0.3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</row>
    <row r="965" spans="1:13" ht="19.95" customHeight="1" x14ac:dyDescent="0.3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</row>
    <row r="966" spans="1:13" ht="19.95" customHeight="1" x14ac:dyDescent="0.3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</row>
    <row r="967" spans="1:13" ht="19.95" customHeight="1" x14ac:dyDescent="0.3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</row>
    <row r="968" spans="1:13" ht="19.95" customHeight="1" x14ac:dyDescent="0.3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</row>
    <row r="969" spans="1:13" ht="19.95" customHeight="1" x14ac:dyDescent="0.3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</row>
    <row r="970" spans="1:13" ht="19.95" customHeight="1" x14ac:dyDescent="0.3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</row>
    <row r="971" spans="1:13" ht="19.95" customHeight="1" x14ac:dyDescent="0.3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</row>
    <row r="972" spans="1:13" ht="19.95" customHeight="1" x14ac:dyDescent="0.3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</row>
    <row r="973" spans="1:13" ht="19.95" customHeight="1" x14ac:dyDescent="0.3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</row>
    <row r="974" spans="1:13" ht="19.95" customHeight="1" x14ac:dyDescent="0.3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</row>
    <row r="975" spans="1:13" ht="19.95" customHeight="1" x14ac:dyDescent="0.3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</row>
    <row r="976" spans="1:13" ht="19.95" customHeight="1" x14ac:dyDescent="0.3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</row>
    <row r="977" spans="1:13" ht="19.95" customHeight="1" x14ac:dyDescent="0.3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</row>
    <row r="978" spans="1:13" ht="19.95" customHeight="1" x14ac:dyDescent="0.3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</row>
    <row r="979" spans="1:13" ht="19.95" customHeight="1" x14ac:dyDescent="0.3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</row>
    <row r="980" spans="1:13" ht="19.95" customHeight="1" x14ac:dyDescent="0.3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</row>
    <row r="981" spans="1:13" ht="19.95" customHeight="1" x14ac:dyDescent="0.3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</row>
    <row r="982" spans="1:13" ht="19.95" customHeight="1" x14ac:dyDescent="0.3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</row>
    <row r="983" spans="1:13" ht="19.95" customHeight="1" x14ac:dyDescent="0.3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</row>
    <row r="984" spans="1:13" ht="19.95" customHeight="1" x14ac:dyDescent="0.3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</row>
    <row r="985" spans="1:13" ht="19.95" customHeight="1" x14ac:dyDescent="0.3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</row>
    <row r="986" spans="1:13" ht="19.95" customHeight="1" x14ac:dyDescent="0.3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</row>
    <row r="987" spans="1:13" ht="19.95" customHeight="1" x14ac:dyDescent="0.3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</row>
    <row r="988" spans="1:13" ht="19.95" customHeight="1" x14ac:dyDescent="0.3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</row>
    <row r="989" spans="1:13" ht="19.95" customHeight="1" x14ac:dyDescent="0.3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</row>
    <row r="990" spans="1:13" ht="19.95" customHeight="1" x14ac:dyDescent="0.3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</row>
    <row r="991" spans="1:13" ht="19.95" customHeight="1" x14ac:dyDescent="0.3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</row>
    <row r="992" spans="1:13" ht="19.95" customHeight="1" x14ac:dyDescent="0.3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</row>
    <row r="993" spans="1:13" ht="19.95" customHeight="1" x14ac:dyDescent="0.3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</row>
    <row r="994" spans="1:13" ht="19.95" customHeight="1" x14ac:dyDescent="0.3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</row>
    <row r="995" spans="1:13" ht="19.95" customHeight="1" x14ac:dyDescent="0.3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</row>
    <row r="996" spans="1:13" ht="19.95" customHeight="1" x14ac:dyDescent="0.3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</row>
    <row r="997" spans="1:13" ht="19.95" customHeight="1" x14ac:dyDescent="0.3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</row>
    <row r="998" spans="1:13" ht="19.95" customHeight="1" x14ac:dyDescent="0.3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</row>
  </sheetData>
  <hyperlinks>
    <hyperlink ref="B26" r:id="rId1" xr:uid="{34901DA8-66AC-46A0-B44F-639F776A06BE}"/>
    <hyperlink ref="B27" r:id="rId2" display="http://www.lupatech.com.br/ri/" xr:uid="{D7F0CFAC-3DB3-47D8-BFC1-7A5AC200CFEF}"/>
  </hyperlinks>
  <pageMargins left="0.7" right="0.7" top="0.75" bottom="0.75" header="0" footer="0"/>
  <pageSetup orientation="portrait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AFECC-A936-4FA8-93F9-512894FDF580}">
  <sheetPr>
    <tabColor theme="0" tint="-0.14999847407452621"/>
  </sheetPr>
  <dimension ref="A1:AG107"/>
  <sheetViews>
    <sheetView showGridLines="0" zoomScale="90" zoomScaleNormal="90" workbookViewId="0">
      <pane xSplit="3" topLeftCell="I1" activePane="topRight" state="frozen"/>
      <selection pane="topRight" activeCell="AF92" sqref="AF92"/>
    </sheetView>
  </sheetViews>
  <sheetFormatPr defaultColWidth="9.109375" defaultRowHeight="13.8" outlineLevelCol="1" x14ac:dyDescent="0.25"/>
  <cols>
    <col min="1" max="1" width="75.77734375" style="3" customWidth="1"/>
    <col min="2" max="2" width="0.88671875" style="3" customWidth="1"/>
    <col min="3" max="3" width="72.88671875" style="3" customWidth="1"/>
    <col min="4" max="4" width="0.88671875" style="3" customWidth="1"/>
    <col min="5" max="9" width="12.77734375" style="44" customWidth="1"/>
    <col min="10" max="10" width="1.44140625" style="44" customWidth="1"/>
    <col min="11" max="27" width="12.77734375" style="44" hidden="1" customWidth="1" outlineLevel="1"/>
    <col min="28" max="28" width="12.77734375" style="44" customWidth="1" collapsed="1"/>
    <col min="29" max="32" width="12.77734375" style="44" customWidth="1"/>
    <col min="33" max="16384" width="9.109375" style="3"/>
  </cols>
  <sheetData>
    <row r="1" spans="1:33" x14ac:dyDescent="0.25">
      <c r="AA1" s="101"/>
      <c r="AB1" s="103"/>
    </row>
    <row r="2" spans="1:33" x14ac:dyDescent="0.25">
      <c r="AA2" s="101"/>
      <c r="AB2" s="103"/>
    </row>
    <row r="4" spans="1:33" x14ac:dyDescent="0.25">
      <c r="K4" s="45">
        <v>2019</v>
      </c>
      <c r="L4" s="45">
        <v>2019</v>
      </c>
      <c r="M4" s="45">
        <v>2019</v>
      </c>
      <c r="N4" s="45">
        <v>2019</v>
      </c>
      <c r="O4" s="45">
        <v>2020</v>
      </c>
      <c r="P4" s="45">
        <v>2020</v>
      </c>
      <c r="Q4" s="45">
        <v>2020</v>
      </c>
      <c r="R4" s="45">
        <v>2020</v>
      </c>
      <c r="S4" s="45">
        <v>2021</v>
      </c>
      <c r="T4" s="45">
        <v>2021</v>
      </c>
      <c r="U4" s="45">
        <v>2021</v>
      </c>
      <c r="V4" s="45">
        <v>2021</v>
      </c>
      <c r="W4" s="45">
        <v>2022</v>
      </c>
      <c r="X4" s="45">
        <v>2022</v>
      </c>
      <c r="Y4" s="45">
        <v>2022</v>
      </c>
      <c r="Z4" s="45">
        <v>2022</v>
      </c>
      <c r="AA4" s="45">
        <v>2023</v>
      </c>
      <c r="AB4" s="45">
        <v>2023</v>
      </c>
      <c r="AC4" s="45">
        <v>2023</v>
      </c>
      <c r="AD4" s="45">
        <v>2023</v>
      </c>
      <c r="AE4" s="45">
        <v>2024</v>
      </c>
      <c r="AF4" s="45">
        <v>2024</v>
      </c>
    </row>
    <row r="5" spans="1:33" x14ac:dyDescent="0.25">
      <c r="A5" s="4" t="s">
        <v>207</v>
      </c>
      <c r="B5" s="1"/>
      <c r="C5" s="4" t="s">
        <v>398</v>
      </c>
      <c r="D5" s="1"/>
      <c r="E5" s="52">
        <v>2019</v>
      </c>
      <c r="F5" s="52">
        <v>2020</v>
      </c>
      <c r="G5" s="52">
        <v>2021</v>
      </c>
      <c r="H5" s="52">
        <v>2022</v>
      </c>
      <c r="I5" s="52">
        <v>2023</v>
      </c>
      <c r="J5" s="2"/>
      <c r="K5" s="46" t="s">
        <v>8</v>
      </c>
      <c r="L5" s="46" t="s">
        <v>13</v>
      </c>
      <c r="M5" s="46" t="s">
        <v>14</v>
      </c>
      <c r="N5" s="46" t="s">
        <v>15</v>
      </c>
      <c r="O5" s="46" t="s">
        <v>9</v>
      </c>
      <c r="P5" s="46" t="s">
        <v>16</v>
      </c>
      <c r="Q5" s="46" t="s">
        <v>17</v>
      </c>
      <c r="R5" s="46" t="s">
        <v>18</v>
      </c>
      <c r="S5" s="46" t="s">
        <v>10</v>
      </c>
      <c r="T5" s="46" t="s">
        <v>19</v>
      </c>
      <c r="U5" s="46" t="s">
        <v>20</v>
      </c>
      <c r="V5" s="46" t="s">
        <v>21</v>
      </c>
      <c r="W5" s="46" t="s">
        <v>11</v>
      </c>
      <c r="X5" s="46" t="s">
        <v>22</v>
      </c>
      <c r="Y5" s="46" t="s">
        <v>23</v>
      </c>
      <c r="Z5" s="46" t="s">
        <v>25</v>
      </c>
      <c r="AA5" s="46" t="s">
        <v>12</v>
      </c>
      <c r="AB5" s="46" t="s">
        <v>26</v>
      </c>
      <c r="AC5" s="46" t="s">
        <v>27</v>
      </c>
      <c r="AD5" s="46" t="s">
        <v>24</v>
      </c>
      <c r="AE5" s="46" t="s">
        <v>407</v>
      </c>
      <c r="AF5" s="46" t="s">
        <v>411</v>
      </c>
    </row>
    <row r="6" spans="1:33" x14ac:dyDescent="0.25">
      <c r="A6" s="3" t="s">
        <v>206</v>
      </c>
      <c r="C6" s="3" t="s">
        <v>206</v>
      </c>
      <c r="E6" s="51">
        <f>E10-6+E7</f>
        <v>48.899999999999991</v>
      </c>
      <c r="F6" s="51">
        <f>F10-E7+F7</f>
        <v>72.389148559999995</v>
      </c>
      <c r="G6" s="51">
        <f>G10-F7+G7</f>
        <v>145.32419859999999</v>
      </c>
      <c r="H6" s="51">
        <f>H10-G7+H7</f>
        <v>149.21202593999999</v>
      </c>
      <c r="I6" s="51">
        <f>I10-H7+I7</f>
        <v>111.41511494999999</v>
      </c>
      <c r="J6" s="51">
        <v>0</v>
      </c>
      <c r="K6" s="51">
        <f>K10-6+K7</f>
        <v>11</v>
      </c>
      <c r="L6" s="51">
        <f>L10-K7+L7</f>
        <v>14.6</v>
      </c>
      <c r="M6" s="51">
        <f t="shared" ref="M6:AF6" si="0">M10-L7+M7</f>
        <v>7.1</v>
      </c>
      <c r="N6" s="51">
        <f t="shared" si="0"/>
        <v>16.2</v>
      </c>
      <c r="O6" s="51">
        <f t="shared" si="0"/>
        <v>13.299485920000002</v>
      </c>
      <c r="P6" s="51">
        <f t="shared" si="0"/>
        <v>12.41559043</v>
      </c>
      <c r="Q6" s="51">
        <f t="shared" si="0"/>
        <v>26.461856469999997</v>
      </c>
      <c r="R6" s="51">
        <f t="shared" si="0"/>
        <v>20.212215740000001</v>
      </c>
      <c r="S6" s="51">
        <f t="shared" si="0"/>
        <v>23.258900109999999</v>
      </c>
      <c r="T6" s="51">
        <f t="shared" si="0"/>
        <v>34.098016039999997</v>
      </c>
      <c r="U6" s="51">
        <f t="shared" si="0"/>
        <v>48.195745049999999</v>
      </c>
      <c r="V6" s="51">
        <f t="shared" si="0"/>
        <v>39.7715374</v>
      </c>
      <c r="W6" s="51">
        <f t="shared" si="0"/>
        <v>45.13030028</v>
      </c>
      <c r="X6" s="51">
        <f t="shared" si="0"/>
        <v>22.13551168</v>
      </c>
      <c r="Y6" s="51">
        <f t="shared" si="0"/>
        <v>34.510229879999997</v>
      </c>
      <c r="Z6" s="51">
        <f t="shared" si="0"/>
        <v>47.435984100000006</v>
      </c>
      <c r="AA6" s="51">
        <f>AA10-Z7+AA7</f>
        <v>23.398430239999996</v>
      </c>
      <c r="AB6" s="51">
        <f t="shared" si="0"/>
        <v>31.878130429999999</v>
      </c>
      <c r="AC6" s="51">
        <f t="shared" si="0"/>
        <v>25.166516029999997</v>
      </c>
      <c r="AD6" s="51">
        <f t="shared" si="0"/>
        <v>30.972038250000004</v>
      </c>
      <c r="AE6" s="51">
        <f t="shared" si="0"/>
        <v>27.5</v>
      </c>
      <c r="AF6" s="51">
        <f t="shared" si="0"/>
        <v>41.417000000000009</v>
      </c>
    </row>
    <row r="7" spans="1:33" x14ac:dyDescent="0.25">
      <c r="A7" s="3" t="s">
        <v>205</v>
      </c>
      <c r="C7" s="3" t="s">
        <v>205</v>
      </c>
      <c r="E7" s="51">
        <v>15.7</v>
      </c>
      <c r="F7" s="51">
        <v>22</v>
      </c>
      <c r="G7" s="51">
        <v>54.7</v>
      </c>
      <c r="H7" s="51">
        <v>73.7</v>
      </c>
      <c r="I7" s="51">
        <v>81.5</v>
      </c>
      <c r="J7" s="53">
        <v>0</v>
      </c>
      <c r="K7" s="51">
        <v>7</v>
      </c>
      <c r="L7" s="51">
        <v>13.2</v>
      </c>
      <c r="M7" s="51">
        <v>10.6</v>
      </c>
      <c r="N7" s="51">
        <v>15.7</v>
      </c>
      <c r="O7" s="51">
        <v>12.3</v>
      </c>
      <c r="P7" s="51">
        <v>16.5</v>
      </c>
      <c r="Q7" s="51">
        <v>25</v>
      </c>
      <c r="R7" s="51">
        <v>22</v>
      </c>
      <c r="S7" s="51">
        <v>22</v>
      </c>
      <c r="T7" s="51">
        <v>31.7</v>
      </c>
      <c r="U7" s="51">
        <v>51.1</v>
      </c>
      <c r="V7" s="51">
        <v>54.7</v>
      </c>
      <c r="W7" s="51">
        <v>65.7</v>
      </c>
      <c r="X7" s="51">
        <v>58.4</v>
      </c>
      <c r="Y7" s="51">
        <v>57.4</v>
      </c>
      <c r="Z7" s="51">
        <v>73.7</v>
      </c>
      <c r="AA7" s="51">
        <v>71.099999999999994</v>
      </c>
      <c r="AB7" s="51">
        <v>79.099999999999994</v>
      </c>
      <c r="AC7" s="51">
        <v>73.8</v>
      </c>
      <c r="AD7" s="51">
        <v>81.5</v>
      </c>
      <c r="AE7" s="51">
        <v>66.8</v>
      </c>
      <c r="AF7" s="51">
        <v>67.400000000000006</v>
      </c>
    </row>
    <row r="8" spans="1:33" x14ac:dyDescent="0.25">
      <c r="A8" s="7" t="s">
        <v>406</v>
      </c>
      <c r="C8" s="7" t="s">
        <v>405</v>
      </c>
      <c r="E8" s="51"/>
      <c r="F8" s="51"/>
      <c r="G8" s="51"/>
      <c r="H8" s="51"/>
      <c r="I8" s="51"/>
      <c r="J8" s="53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</row>
    <row r="9" spans="1:33" x14ac:dyDescent="0.25">
      <c r="A9" s="7"/>
      <c r="C9" s="7"/>
      <c r="E9" s="51"/>
      <c r="F9" s="51"/>
      <c r="G9" s="51"/>
      <c r="H9" s="51"/>
      <c r="I9" s="51"/>
      <c r="J9" s="53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</row>
    <row r="10" spans="1:33" s="7" customFormat="1" x14ac:dyDescent="0.25">
      <c r="A10" s="7" t="s">
        <v>297</v>
      </c>
      <c r="C10" s="7" t="s">
        <v>397</v>
      </c>
      <c r="E10" s="96">
        <f>SUM(K10:N10)</f>
        <v>39.199999999999996</v>
      </c>
      <c r="F10" s="96">
        <f>SUM(O10:R10)</f>
        <v>66.089148559999998</v>
      </c>
      <c r="G10" s="96">
        <f>SUM(S10:V10)</f>
        <v>112.6241986</v>
      </c>
      <c r="H10" s="96">
        <f>SUM(W10:Z10)</f>
        <v>130.21202593999999</v>
      </c>
      <c r="I10" s="96">
        <f>SUM(AA10:AD10)</f>
        <v>103.61511494999999</v>
      </c>
      <c r="J10" s="96">
        <f t="shared" ref="J10" si="1">SUM(Y10:AB10)</f>
        <v>116.52277465</v>
      </c>
      <c r="K10" s="96">
        <v>10</v>
      </c>
      <c r="L10" s="96">
        <v>8.4</v>
      </c>
      <c r="M10" s="96">
        <v>9.6999999999999993</v>
      </c>
      <c r="N10" s="96">
        <v>11.1</v>
      </c>
      <c r="O10" s="96">
        <v>16.699485920000001</v>
      </c>
      <c r="P10" s="96">
        <v>8.2155904300000007</v>
      </c>
      <c r="Q10" s="96">
        <v>17.961856469999997</v>
      </c>
      <c r="R10" s="96">
        <v>23.212215740000001</v>
      </c>
      <c r="S10" s="96">
        <v>23.258900109999999</v>
      </c>
      <c r="T10" s="96">
        <v>24.398016039999998</v>
      </c>
      <c r="U10" s="96">
        <v>28.795745050000001</v>
      </c>
      <c r="V10" s="96">
        <v>36.171537399999998</v>
      </c>
      <c r="W10" s="97">
        <v>34.13030028</v>
      </c>
      <c r="X10" s="97">
        <v>29.435511680000001</v>
      </c>
      <c r="Y10" s="97">
        <v>35.510229879999997</v>
      </c>
      <c r="Z10" s="97">
        <v>31.135984100000002</v>
      </c>
      <c r="AA10" s="96">
        <v>25.998430240000001</v>
      </c>
      <c r="AB10" s="96">
        <v>23.878130429999999</v>
      </c>
      <c r="AC10" s="96">
        <v>30.466516029999998</v>
      </c>
      <c r="AD10" s="96">
        <v>23.272038250000001</v>
      </c>
      <c r="AE10" s="96">
        <v>42.2</v>
      </c>
      <c r="AF10" s="96">
        <v>40.817</v>
      </c>
    </row>
    <row r="11" spans="1:33" x14ac:dyDescent="0.25">
      <c r="H11" s="53"/>
      <c r="I11" s="101"/>
    </row>
    <row r="12" spans="1:33" x14ac:dyDescent="0.25">
      <c r="H12" s="100"/>
      <c r="K12" s="45">
        <v>2019</v>
      </c>
      <c r="L12" s="45">
        <v>2019</v>
      </c>
      <c r="M12" s="45">
        <v>2019</v>
      </c>
      <c r="N12" s="45">
        <v>2019</v>
      </c>
      <c r="O12" s="45">
        <v>2020</v>
      </c>
      <c r="P12" s="45">
        <v>2020</v>
      </c>
      <c r="Q12" s="45">
        <v>2020</v>
      </c>
      <c r="R12" s="45">
        <v>2020</v>
      </c>
      <c r="S12" s="45">
        <v>2021</v>
      </c>
      <c r="T12" s="45">
        <v>2021</v>
      </c>
      <c r="U12" s="45">
        <v>2021</v>
      </c>
      <c r="V12" s="45">
        <v>2021</v>
      </c>
      <c r="W12" s="45">
        <v>2022</v>
      </c>
      <c r="X12" s="45">
        <v>2022</v>
      </c>
      <c r="Y12" s="45">
        <v>2022</v>
      </c>
      <c r="Z12" s="45">
        <v>2022</v>
      </c>
      <c r="AA12" s="45">
        <v>2023</v>
      </c>
      <c r="AB12" s="45">
        <v>2023</v>
      </c>
      <c r="AC12" s="45">
        <v>2023</v>
      </c>
      <c r="AD12" s="45">
        <v>2023</v>
      </c>
      <c r="AE12" s="45">
        <v>2024</v>
      </c>
      <c r="AF12" s="45">
        <v>2024</v>
      </c>
    </row>
    <row r="13" spans="1:33" x14ac:dyDescent="0.25">
      <c r="A13" s="4" t="s">
        <v>0</v>
      </c>
      <c r="B13" s="1"/>
      <c r="C13" s="4" t="s">
        <v>392</v>
      </c>
      <c r="D13" s="1"/>
      <c r="E13" s="52">
        <v>2019</v>
      </c>
      <c r="F13" s="52">
        <v>2020</v>
      </c>
      <c r="G13" s="52">
        <v>2021</v>
      </c>
      <c r="H13" s="52">
        <v>2022</v>
      </c>
      <c r="I13" s="52">
        <v>2023</v>
      </c>
      <c r="J13" s="2"/>
      <c r="K13" s="46" t="s">
        <v>8</v>
      </c>
      <c r="L13" s="46" t="s">
        <v>13</v>
      </c>
      <c r="M13" s="46" t="s">
        <v>14</v>
      </c>
      <c r="N13" s="46" t="s">
        <v>15</v>
      </c>
      <c r="O13" s="46" t="s">
        <v>9</v>
      </c>
      <c r="P13" s="46" t="s">
        <v>16</v>
      </c>
      <c r="Q13" s="46" t="s">
        <v>17</v>
      </c>
      <c r="R13" s="46" t="s">
        <v>18</v>
      </c>
      <c r="S13" s="46" t="s">
        <v>10</v>
      </c>
      <c r="T13" s="46" t="s">
        <v>19</v>
      </c>
      <c r="U13" s="46" t="s">
        <v>20</v>
      </c>
      <c r="V13" s="46" t="s">
        <v>21</v>
      </c>
      <c r="W13" s="46" t="s">
        <v>11</v>
      </c>
      <c r="X13" s="46" t="s">
        <v>22</v>
      </c>
      <c r="Y13" s="46" t="s">
        <v>23</v>
      </c>
      <c r="Z13" s="46" t="s">
        <v>25</v>
      </c>
      <c r="AA13" s="46" t="s">
        <v>12</v>
      </c>
      <c r="AB13" s="46" t="s">
        <v>26</v>
      </c>
      <c r="AC13" s="46" t="s">
        <v>27</v>
      </c>
      <c r="AD13" s="46" t="s">
        <v>24</v>
      </c>
      <c r="AE13" s="46" t="s">
        <v>407</v>
      </c>
      <c r="AF13" s="46" t="s">
        <v>411</v>
      </c>
    </row>
    <row r="14" spans="1:33" x14ac:dyDescent="0.25">
      <c r="A14" s="5" t="s">
        <v>1</v>
      </c>
      <c r="B14" s="1"/>
      <c r="C14" s="5" t="s">
        <v>369</v>
      </c>
      <c r="D14" s="1"/>
      <c r="E14" s="6">
        <v>32484.391330099999</v>
      </c>
      <c r="F14" s="6">
        <v>54331.518360000002</v>
      </c>
      <c r="G14" s="6">
        <v>93439.13499362499</v>
      </c>
      <c r="H14" s="6">
        <v>109629</v>
      </c>
      <c r="I14" s="6">
        <v>86046</v>
      </c>
      <c r="J14" s="2"/>
      <c r="K14" s="6">
        <v>8393.6460992000011</v>
      </c>
      <c r="L14" s="6">
        <v>6765</v>
      </c>
      <c r="M14" s="6">
        <v>8005</v>
      </c>
      <c r="N14" s="6">
        <v>9320.7452309</v>
      </c>
      <c r="O14" s="6">
        <v>14230</v>
      </c>
      <c r="P14" s="6">
        <v>6685.3466699999999</v>
      </c>
      <c r="Q14" s="6">
        <v>14688.171689999999</v>
      </c>
      <c r="R14" s="6">
        <v>18728</v>
      </c>
      <c r="S14" s="6">
        <v>19054</v>
      </c>
      <c r="T14" s="6">
        <v>19815</v>
      </c>
      <c r="U14" s="6">
        <v>23801</v>
      </c>
      <c r="V14" s="6">
        <v>30769.134993625004</v>
      </c>
      <c r="W14" s="8">
        <v>29718</v>
      </c>
      <c r="X14" s="8">
        <v>25389</v>
      </c>
      <c r="Y14" s="8">
        <v>29264</v>
      </c>
      <c r="Z14" s="8">
        <v>25258</v>
      </c>
      <c r="AA14" s="6">
        <v>21324</v>
      </c>
      <c r="AB14" s="6">
        <v>19626</v>
      </c>
      <c r="AC14" s="6">
        <v>25136</v>
      </c>
      <c r="AD14" s="6">
        <v>19960</v>
      </c>
      <c r="AE14" s="6">
        <v>34866</v>
      </c>
      <c r="AF14" s="6">
        <f>+AF15+AF16</f>
        <v>33783</v>
      </c>
    </row>
    <row r="15" spans="1:33" x14ac:dyDescent="0.25">
      <c r="A15" s="3" t="s">
        <v>2</v>
      </c>
      <c r="B15" s="1"/>
      <c r="C15" s="3" t="s">
        <v>393</v>
      </c>
      <c r="D15" s="1"/>
      <c r="E15" s="2">
        <v>32442.391330099999</v>
      </c>
      <c r="F15" s="2">
        <v>54311</v>
      </c>
      <c r="G15" s="2">
        <v>90653.063183624996</v>
      </c>
      <c r="H15" s="2">
        <v>104067</v>
      </c>
      <c r="I15" s="2">
        <v>78080</v>
      </c>
      <c r="J15" s="2"/>
      <c r="K15" s="47">
        <v>8351.6460992000011</v>
      </c>
      <c r="L15" s="47">
        <v>6765</v>
      </c>
      <c r="M15" s="47">
        <v>8005</v>
      </c>
      <c r="N15" s="47">
        <v>9320.7452309</v>
      </c>
      <c r="O15" s="47">
        <v>14230</v>
      </c>
      <c r="P15" s="47">
        <v>6666</v>
      </c>
      <c r="Q15" s="47">
        <v>14687</v>
      </c>
      <c r="R15" s="47">
        <v>18728</v>
      </c>
      <c r="S15" s="47">
        <v>18661</v>
      </c>
      <c r="T15" s="47">
        <v>19582</v>
      </c>
      <c r="U15" s="47">
        <v>22985</v>
      </c>
      <c r="V15" s="47">
        <v>29425.063183625003</v>
      </c>
      <c r="W15" s="47">
        <v>29456</v>
      </c>
      <c r="X15" s="47">
        <v>24445</v>
      </c>
      <c r="Y15" s="47">
        <v>27677</v>
      </c>
      <c r="Z15" s="47">
        <v>22489</v>
      </c>
      <c r="AA15" s="47">
        <v>20623</v>
      </c>
      <c r="AB15" s="47">
        <v>17615</v>
      </c>
      <c r="AC15" s="47">
        <v>23265</v>
      </c>
      <c r="AD15" s="47">
        <v>16577</v>
      </c>
      <c r="AE15" s="47">
        <v>31260</v>
      </c>
      <c r="AF15" s="47">
        <v>31966</v>
      </c>
      <c r="AG15" s="110"/>
    </row>
    <row r="16" spans="1:33" ht="14.25" customHeight="1" x14ac:dyDescent="0.25">
      <c r="A16" s="3" t="s">
        <v>3</v>
      </c>
      <c r="B16" s="1"/>
      <c r="C16" s="3" t="s">
        <v>394</v>
      </c>
      <c r="D16" s="1"/>
      <c r="E16" s="2">
        <v>42</v>
      </c>
      <c r="F16" s="2">
        <v>20.518359999999998</v>
      </c>
      <c r="G16" s="2">
        <v>2786.0718099999995</v>
      </c>
      <c r="H16" s="2">
        <v>5562</v>
      </c>
      <c r="I16" s="2">
        <v>7966</v>
      </c>
      <c r="J16" s="2"/>
      <c r="K16" s="47">
        <v>42</v>
      </c>
      <c r="L16" s="47">
        <v>0</v>
      </c>
      <c r="M16" s="47">
        <v>0</v>
      </c>
      <c r="N16" s="47">
        <v>0</v>
      </c>
      <c r="O16" s="47">
        <v>0</v>
      </c>
      <c r="P16" s="47">
        <v>19.34667</v>
      </c>
      <c r="Q16" s="47">
        <v>1.1716899999999981</v>
      </c>
      <c r="R16" s="47">
        <v>0</v>
      </c>
      <c r="S16" s="47">
        <v>393</v>
      </c>
      <c r="T16" s="47">
        <v>233</v>
      </c>
      <c r="U16" s="47">
        <v>816</v>
      </c>
      <c r="V16" s="47">
        <v>1344.0718099999997</v>
      </c>
      <c r="W16" s="47">
        <v>262</v>
      </c>
      <c r="X16" s="47">
        <v>944</v>
      </c>
      <c r="Y16" s="47">
        <v>1587</v>
      </c>
      <c r="Z16" s="47">
        <v>2769</v>
      </c>
      <c r="AA16" s="47">
        <v>701</v>
      </c>
      <c r="AB16" s="47">
        <v>2011</v>
      </c>
      <c r="AC16" s="47">
        <v>1871</v>
      </c>
      <c r="AD16" s="47">
        <v>3383</v>
      </c>
      <c r="AE16" s="47">
        <v>3606</v>
      </c>
      <c r="AF16" s="47">
        <v>1817</v>
      </c>
    </row>
    <row r="17" spans="1:32" x14ac:dyDescent="0.25">
      <c r="A17" s="5" t="s">
        <v>4</v>
      </c>
      <c r="B17" s="1"/>
      <c r="C17" s="5" t="s">
        <v>371</v>
      </c>
      <c r="D17" s="1"/>
      <c r="E17" s="6">
        <v>191.85711000000001</v>
      </c>
      <c r="F17" s="6">
        <v>254</v>
      </c>
      <c r="G17" s="6">
        <v>114</v>
      </c>
      <c r="H17" s="6">
        <v>761</v>
      </c>
      <c r="I17" s="6">
        <v>223</v>
      </c>
      <c r="J17" s="2"/>
      <c r="K17" s="6">
        <v>31.160349999999998</v>
      </c>
      <c r="L17" s="6">
        <v>25</v>
      </c>
      <c r="M17" s="6">
        <v>91</v>
      </c>
      <c r="N17" s="6">
        <v>44.696760000000005</v>
      </c>
      <c r="O17" s="6">
        <v>63</v>
      </c>
      <c r="P17" s="6">
        <v>0</v>
      </c>
      <c r="Q17" s="6">
        <v>0</v>
      </c>
      <c r="R17" s="6">
        <v>191</v>
      </c>
      <c r="S17" s="6">
        <v>27</v>
      </c>
      <c r="T17" s="6">
        <v>52</v>
      </c>
      <c r="U17" s="6">
        <v>0</v>
      </c>
      <c r="V17" s="6">
        <v>35</v>
      </c>
      <c r="W17" s="8">
        <v>396</v>
      </c>
      <c r="X17" s="8">
        <v>84</v>
      </c>
      <c r="Y17" s="8">
        <v>14</v>
      </c>
      <c r="Z17" s="8">
        <v>267</v>
      </c>
      <c r="AA17" s="6">
        <v>68</v>
      </c>
      <c r="AB17" s="6">
        <v>46</v>
      </c>
      <c r="AC17" s="6">
        <v>57</v>
      </c>
      <c r="AD17" s="6">
        <v>52</v>
      </c>
      <c r="AE17" s="6">
        <v>139</v>
      </c>
      <c r="AF17" s="6">
        <f>+AF18</f>
        <v>153</v>
      </c>
    </row>
    <row r="18" spans="1:32" x14ac:dyDescent="0.25">
      <c r="A18" s="3" t="s">
        <v>6</v>
      </c>
      <c r="B18" s="1"/>
      <c r="C18" s="3" t="s">
        <v>6</v>
      </c>
      <c r="D18" s="1"/>
      <c r="E18" s="2">
        <v>191.85711000000001</v>
      </c>
      <c r="F18" s="2">
        <v>254</v>
      </c>
      <c r="G18" s="2">
        <v>114</v>
      </c>
      <c r="H18" s="2">
        <v>761</v>
      </c>
      <c r="I18" s="2">
        <v>223</v>
      </c>
      <c r="J18" s="2"/>
      <c r="K18" s="47">
        <v>31.160349999999998</v>
      </c>
      <c r="L18" s="47">
        <v>25</v>
      </c>
      <c r="M18" s="47">
        <v>91</v>
      </c>
      <c r="N18" s="47">
        <v>44.696760000000005</v>
      </c>
      <c r="O18" s="47">
        <v>63</v>
      </c>
      <c r="P18" s="47">
        <v>0</v>
      </c>
      <c r="Q18" s="47">
        <v>0</v>
      </c>
      <c r="R18" s="47">
        <v>191</v>
      </c>
      <c r="S18" s="47">
        <v>27</v>
      </c>
      <c r="T18" s="47">
        <v>52</v>
      </c>
      <c r="U18" s="48">
        <v>0</v>
      </c>
      <c r="V18" s="47">
        <v>35</v>
      </c>
      <c r="W18" s="47">
        <v>396</v>
      </c>
      <c r="X18" s="47">
        <v>84</v>
      </c>
      <c r="Y18" s="47">
        <v>14</v>
      </c>
      <c r="Z18" s="47">
        <v>267</v>
      </c>
      <c r="AA18" s="47">
        <v>68</v>
      </c>
      <c r="AB18" s="47">
        <v>46</v>
      </c>
      <c r="AC18" s="47">
        <v>57</v>
      </c>
      <c r="AD18" s="47">
        <v>52</v>
      </c>
      <c r="AE18" s="47">
        <v>139</v>
      </c>
      <c r="AF18" s="47">
        <v>153</v>
      </c>
    </row>
    <row r="19" spans="1:32" x14ac:dyDescent="0.25">
      <c r="A19" s="5" t="s">
        <v>7</v>
      </c>
      <c r="B19" s="1"/>
      <c r="C19" s="5" t="s">
        <v>7</v>
      </c>
      <c r="D19" s="1"/>
      <c r="E19" s="6">
        <v>32676.2484401</v>
      </c>
      <c r="F19" s="6">
        <v>54585.518360000002</v>
      </c>
      <c r="G19" s="6">
        <v>93553.13499362499</v>
      </c>
      <c r="H19" s="6">
        <v>110390</v>
      </c>
      <c r="I19" s="6">
        <v>86269</v>
      </c>
      <c r="J19" s="2"/>
      <c r="K19" s="6">
        <v>8424.8064492000012</v>
      </c>
      <c r="L19" s="6">
        <v>6790</v>
      </c>
      <c r="M19" s="6">
        <v>8096</v>
      </c>
      <c r="N19" s="6">
        <v>9365.4419909000007</v>
      </c>
      <c r="O19" s="6">
        <v>14293</v>
      </c>
      <c r="P19" s="6">
        <v>6685.3466699999999</v>
      </c>
      <c r="Q19" s="6">
        <v>14688.171689999999</v>
      </c>
      <c r="R19" s="6">
        <v>18919</v>
      </c>
      <c r="S19" s="6">
        <v>19081</v>
      </c>
      <c r="T19" s="6">
        <v>19867</v>
      </c>
      <c r="U19" s="6">
        <v>23801</v>
      </c>
      <c r="V19" s="6">
        <v>30804.134993625004</v>
      </c>
      <c r="W19" s="8">
        <v>30114</v>
      </c>
      <c r="X19" s="8">
        <v>25473</v>
      </c>
      <c r="Y19" s="8">
        <v>29278</v>
      </c>
      <c r="Z19" s="8">
        <v>25525</v>
      </c>
      <c r="AA19" s="6">
        <v>21392</v>
      </c>
      <c r="AB19" s="6">
        <v>19672</v>
      </c>
      <c r="AC19" s="6">
        <v>25193</v>
      </c>
      <c r="AD19" s="6">
        <v>20012</v>
      </c>
      <c r="AE19" s="6">
        <v>35005</v>
      </c>
      <c r="AF19" s="6">
        <f>+AF14+AF17</f>
        <v>33936</v>
      </c>
    </row>
    <row r="21" spans="1:32" s="7" customFormat="1" x14ac:dyDescent="0.25">
      <c r="A21" s="7" t="s">
        <v>28</v>
      </c>
      <c r="C21" s="7" t="s">
        <v>395</v>
      </c>
      <c r="E21" s="98">
        <v>0.99412854537595707</v>
      </c>
      <c r="F21" s="98">
        <v>0.99534675115980709</v>
      </c>
      <c r="G21" s="98">
        <v>0.99878144115632506</v>
      </c>
      <c r="H21" s="98">
        <v>0.99310625962496601</v>
      </c>
      <c r="I21" s="98">
        <v>0.99741506218919895</v>
      </c>
      <c r="J21" s="98"/>
      <c r="K21" s="98">
        <v>0.99630135716613888</v>
      </c>
      <c r="L21" s="98">
        <v>0.99631811487481592</v>
      </c>
      <c r="M21" s="98">
        <v>0.98875988142292492</v>
      </c>
      <c r="N21" s="98">
        <v>0.99522747991569105</v>
      </c>
      <c r="O21" s="98">
        <v>0.99559224795354373</v>
      </c>
      <c r="P21" s="98">
        <v>1</v>
      </c>
      <c r="Q21" s="98">
        <v>1</v>
      </c>
      <c r="R21" s="98">
        <v>0.9899043289814472</v>
      </c>
      <c r="S21" s="98">
        <v>0.99858497982286043</v>
      </c>
      <c r="T21" s="98">
        <v>0.99738259425177433</v>
      </c>
      <c r="U21" s="98">
        <v>1</v>
      </c>
      <c r="V21" s="98">
        <v>0.99886378890342986</v>
      </c>
      <c r="W21" s="98">
        <v>0.98684997011356845</v>
      </c>
      <c r="X21" s="98">
        <v>0.9967023907666942</v>
      </c>
      <c r="Y21" s="98">
        <v>0.9995218252612883</v>
      </c>
      <c r="Z21" s="98">
        <v>0.989539666993144</v>
      </c>
      <c r="AA21" s="98">
        <v>0.99682124158563945</v>
      </c>
      <c r="AB21" s="98">
        <v>0.99766165107767391</v>
      </c>
      <c r="AC21" s="98">
        <v>0.99773746675663877</v>
      </c>
      <c r="AD21" s="98">
        <v>0.99740155906456129</v>
      </c>
      <c r="AE21" s="98">
        <f>+AE14/AE19</f>
        <v>0.99602913869447218</v>
      </c>
      <c r="AF21" s="98">
        <f>+AF14/AF19</f>
        <v>0.995491513437058</v>
      </c>
    </row>
    <row r="22" spans="1:32" s="7" customFormat="1" x14ac:dyDescent="0.25">
      <c r="A22" s="7" t="s">
        <v>29</v>
      </c>
      <c r="C22" s="7" t="s">
        <v>396</v>
      </c>
      <c r="E22" s="98">
        <v>5.8714546240429084E-3</v>
      </c>
      <c r="F22" s="98">
        <v>4.6532488401929322E-3</v>
      </c>
      <c r="G22" s="98">
        <v>1.2185588436749695E-3</v>
      </c>
      <c r="H22" s="98">
        <v>6.8937403750339707E-3</v>
      </c>
      <c r="I22" s="98">
        <v>2.5849378108010988E-3</v>
      </c>
      <c r="J22" s="98"/>
      <c r="K22" s="98">
        <v>3.6986428338610564E-3</v>
      </c>
      <c r="L22" s="98">
        <v>3.6818851251840942E-3</v>
      </c>
      <c r="M22" s="98">
        <v>1.1240118577075098E-2</v>
      </c>
      <c r="N22" s="98">
        <v>4.7725200843088808E-3</v>
      </c>
      <c r="O22" s="98">
        <v>4.4077520464563076E-3</v>
      </c>
      <c r="P22" s="98">
        <v>0</v>
      </c>
      <c r="Q22" s="98">
        <v>0</v>
      </c>
      <c r="R22" s="98">
        <v>1.0095671018552778E-2</v>
      </c>
      <c r="S22" s="98">
        <v>1.4150201771395629E-3</v>
      </c>
      <c r="T22" s="98">
        <v>2.6174057482257007E-3</v>
      </c>
      <c r="U22" s="98">
        <v>0</v>
      </c>
      <c r="V22" s="98">
        <v>1.1362110965700981E-3</v>
      </c>
      <c r="W22" s="98">
        <v>1.3150029886431561E-2</v>
      </c>
      <c r="X22" s="98">
        <v>3.2976092333058533E-3</v>
      </c>
      <c r="Y22" s="98">
        <v>4.7817473871166063E-4</v>
      </c>
      <c r="Z22" s="98">
        <v>1.0460333006856023E-2</v>
      </c>
      <c r="AA22" s="98">
        <v>3.1787584143605084E-3</v>
      </c>
      <c r="AB22" s="98">
        <v>2.3383489223261487E-3</v>
      </c>
      <c r="AC22" s="98">
        <v>2.262533243361251E-3</v>
      </c>
      <c r="AD22" s="98">
        <v>2.5984409354387369E-3</v>
      </c>
      <c r="AE22" s="98">
        <f>1-AE21</f>
        <v>3.9708613055278175E-3</v>
      </c>
      <c r="AF22" s="98">
        <f>1-AF21</f>
        <v>4.5084865629420046E-3</v>
      </c>
    </row>
    <row r="24" spans="1:32" x14ac:dyDescent="0.25">
      <c r="K24" s="45">
        <v>2019</v>
      </c>
      <c r="L24" s="45">
        <v>2019</v>
      </c>
      <c r="M24" s="45">
        <v>2019</v>
      </c>
      <c r="N24" s="45">
        <v>2019</v>
      </c>
      <c r="O24" s="45">
        <v>2020</v>
      </c>
      <c r="P24" s="45">
        <v>2020</v>
      </c>
      <c r="Q24" s="45">
        <v>2020</v>
      </c>
      <c r="R24" s="45">
        <v>2020</v>
      </c>
      <c r="S24" s="45">
        <v>2021</v>
      </c>
      <c r="T24" s="45">
        <v>2021</v>
      </c>
      <c r="U24" s="45">
        <v>2021</v>
      </c>
      <c r="V24" s="45">
        <v>2021</v>
      </c>
      <c r="W24" s="45">
        <v>2022</v>
      </c>
      <c r="X24" s="45">
        <v>2022</v>
      </c>
      <c r="Y24" s="45">
        <v>2022</v>
      </c>
      <c r="Z24" s="45">
        <v>2022</v>
      </c>
      <c r="AA24" s="45">
        <v>2023</v>
      </c>
      <c r="AB24" s="45">
        <v>2023</v>
      </c>
      <c r="AC24" s="45">
        <v>2023</v>
      </c>
      <c r="AD24" s="45">
        <v>2023</v>
      </c>
      <c r="AE24" s="45">
        <v>2024</v>
      </c>
      <c r="AF24" s="45">
        <v>2024</v>
      </c>
    </row>
    <row r="25" spans="1:32" x14ac:dyDescent="0.25">
      <c r="A25" s="4" t="s">
        <v>30</v>
      </c>
      <c r="B25" s="1"/>
      <c r="C25" s="4" t="s">
        <v>382</v>
      </c>
      <c r="D25" s="1"/>
      <c r="E25" s="52">
        <v>2019</v>
      </c>
      <c r="F25" s="52">
        <v>2020</v>
      </c>
      <c r="G25" s="52">
        <v>2021</v>
      </c>
      <c r="H25" s="52">
        <v>2022</v>
      </c>
      <c r="I25" s="52">
        <v>2023</v>
      </c>
      <c r="J25" s="2"/>
      <c r="K25" s="46" t="s">
        <v>8</v>
      </c>
      <c r="L25" s="46" t="s">
        <v>13</v>
      </c>
      <c r="M25" s="46" t="s">
        <v>14</v>
      </c>
      <c r="N25" s="46" t="s">
        <v>15</v>
      </c>
      <c r="O25" s="46" t="s">
        <v>9</v>
      </c>
      <c r="P25" s="46" t="s">
        <v>16</v>
      </c>
      <c r="Q25" s="46" t="s">
        <v>17</v>
      </c>
      <c r="R25" s="46" t="s">
        <v>18</v>
      </c>
      <c r="S25" s="46" t="s">
        <v>10</v>
      </c>
      <c r="T25" s="46" t="s">
        <v>19</v>
      </c>
      <c r="U25" s="46" t="s">
        <v>20</v>
      </c>
      <c r="V25" s="46" t="s">
        <v>21</v>
      </c>
      <c r="W25" s="46" t="s">
        <v>11</v>
      </c>
      <c r="X25" s="46" t="s">
        <v>22</v>
      </c>
      <c r="Y25" s="46" t="s">
        <v>23</v>
      </c>
      <c r="Z25" s="46" t="s">
        <v>25</v>
      </c>
      <c r="AA25" s="46" t="s">
        <v>12</v>
      </c>
      <c r="AB25" s="46" t="s">
        <v>26</v>
      </c>
      <c r="AC25" s="46" t="s">
        <v>27</v>
      </c>
      <c r="AD25" s="46" t="s">
        <v>24</v>
      </c>
      <c r="AE25" s="46" t="s">
        <v>407</v>
      </c>
      <c r="AF25" s="46" t="s">
        <v>411</v>
      </c>
    </row>
    <row r="26" spans="1:32" x14ac:dyDescent="0.25">
      <c r="A26" s="5" t="s">
        <v>1</v>
      </c>
      <c r="B26" s="1"/>
      <c r="C26" s="5" t="s">
        <v>369</v>
      </c>
      <c r="D26" s="1"/>
      <c r="E26" s="49">
        <v>3498.3158128890332</v>
      </c>
      <c r="F26" s="49">
        <v>12547</v>
      </c>
      <c r="G26" s="49">
        <v>25301.245727050002</v>
      </c>
      <c r="H26" s="49">
        <v>25219.45762695001</v>
      </c>
      <c r="I26" s="49">
        <v>20282.598460000023</v>
      </c>
      <c r="J26" s="2"/>
      <c r="K26" s="6">
        <v>1060.424509282921</v>
      </c>
      <c r="L26" s="6">
        <v>279.37915019892398</v>
      </c>
      <c r="M26" s="6">
        <v>596</v>
      </c>
      <c r="N26" s="6">
        <v>1562.5121534071882</v>
      </c>
      <c r="O26" s="6">
        <v>3911</v>
      </c>
      <c r="P26" s="6">
        <v>836</v>
      </c>
      <c r="Q26" s="6">
        <v>2817</v>
      </c>
      <c r="R26" s="6">
        <v>4983</v>
      </c>
      <c r="S26" s="6">
        <v>4834</v>
      </c>
      <c r="T26" s="6">
        <v>5356</v>
      </c>
      <c r="U26" s="6">
        <v>7243.6332670500033</v>
      </c>
      <c r="V26" s="6">
        <v>7866.6124599999985</v>
      </c>
      <c r="W26" s="8">
        <v>6729</v>
      </c>
      <c r="X26" s="8">
        <v>6808</v>
      </c>
      <c r="Y26" s="8">
        <v>6485</v>
      </c>
      <c r="Z26" s="8">
        <v>5197.4576269500103</v>
      </c>
      <c r="AA26" s="6">
        <v>5204.9177899999886</v>
      </c>
      <c r="AB26" s="6">
        <v>4175.3784700000069</v>
      </c>
      <c r="AC26" s="6">
        <v>6288.4413700000114</v>
      </c>
      <c r="AD26" s="6">
        <v>4614.860830000016</v>
      </c>
      <c r="AE26" s="6">
        <v>7980</v>
      </c>
      <c r="AF26" s="6">
        <v>7008</v>
      </c>
    </row>
    <row r="27" spans="1:32" x14ac:dyDescent="0.25">
      <c r="A27" s="7" t="s">
        <v>31</v>
      </c>
      <c r="B27" s="23"/>
      <c r="C27" s="7" t="s">
        <v>383</v>
      </c>
      <c r="D27" s="23"/>
      <c r="E27" s="22">
        <f>+E26/E14</f>
        <v>0.10769220753868637</v>
      </c>
      <c r="F27" s="22">
        <f>+F26/F14</f>
        <v>0.23093409458693434</v>
      </c>
      <c r="G27" s="22">
        <f>+G26/G14</f>
        <v>0.27077782482442941</v>
      </c>
      <c r="H27" s="22">
        <f>+H26/H14</f>
        <v>0.23004367117231764</v>
      </c>
      <c r="I27" s="22">
        <f>+I26/I14</f>
        <v>0.23571808637240571</v>
      </c>
      <c r="J27" s="54"/>
      <c r="K27" s="22">
        <f t="shared" ref="K27:AF27" si="2">+K26/K14</f>
        <v>0.12633657611368557</v>
      </c>
      <c r="L27" s="22">
        <f t="shared" si="2"/>
        <v>4.1297730997623648E-2</v>
      </c>
      <c r="M27" s="22">
        <f t="shared" si="2"/>
        <v>7.4453466583385378E-2</v>
      </c>
      <c r="N27" s="22">
        <f t="shared" si="2"/>
        <v>0.16763811419575878</v>
      </c>
      <c r="O27" s="22">
        <f t="shared" si="2"/>
        <v>0.27484188334504567</v>
      </c>
      <c r="P27" s="22">
        <f t="shared" si="2"/>
        <v>0.1250496109276559</v>
      </c>
      <c r="Q27" s="22">
        <f t="shared" si="2"/>
        <v>0.1917869738626401</v>
      </c>
      <c r="R27" s="22">
        <f t="shared" si="2"/>
        <v>0.26607219137120891</v>
      </c>
      <c r="S27" s="22">
        <f t="shared" si="2"/>
        <v>0.25370001049648366</v>
      </c>
      <c r="T27" s="22">
        <f t="shared" si="2"/>
        <v>0.27030027756749936</v>
      </c>
      <c r="U27" s="22">
        <f t="shared" si="2"/>
        <v>0.30434155149153408</v>
      </c>
      <c r="V27" s="22">
        <f t="shared" si="2"/>
        <v>0.25566570076246425</v>
      </c>
      <c r="W27" s="22">
        <f t="shared" si="2"/>
        <v>0.22642842721582879</v>
      </c>
      <c r="X27" s="22">
        <f t="shared" si="2"/>
        <v>0.26814762298633266</v>
      </c>
      <c r="Y27" s="22">
        <f t="shared" si="2"/>
        <v>0.22160333515582287</v>
      </c>
      <c r="Z27" s="22">
        <f t="shared" si="2"/>
        <v>0.20577471007007722</v>
      </c>
      <c r="AA27" s="22">
        <f t="shared" si="2"/>
        <v>0.2440873096042013</v>
      </c>
      <c r="AB27" s="22">
        <f t="shared" si="2"/>
        <v>0.2127472979720782</v>
      </c>
      <c r="AC27" s="22">
        <f t="shared" si="2"/>
        <v>0.25017669358688777</v>
      </c>
      <c r="AD27" s="22">
        <f t="shared" si="2"/>
        <v>0.23120545240481041</v>
      </c>
      <c r="AE27" s="22">
        <f t="shared" si="2"/>
        <v>0.22887626914472553</v>
      </c>
      <c r="AF27" s="22">
        <f t="shared" si="2"/>
        <v>0.20744161264541339</v>
      </c>
    </row>
    <row r="28" spans="1:32" x14ac:dyDescent="0.25">
      <c r="A28" s="5" t="s">
        <v>4</v>
      </c>
      <c r="B28" s="1"/>
      <c r="C28" s="5" t="s">
        <v>371</v>
      </c>
      <c r="D28" s="1"/>
      <c r="E28" s="49">
        <v>-3478</v>
      </c>
      <c r="F28" s="49">
        <v>-97</v>
      </c>
      <c r="G28" s="49">
        <v>-58.003879999987852</v>
      </c>
      <c r="H28" s="49">
        <v>28.141819999999939</v>
      </c>
      <c r="I28" s="49">
        <v>-105.98164999999986</v>
      </c>
      <c r="J28" s="2"/>
      <c r="K28" s="49">
        <v>-2085</v>
      </c>
      <c r="L28" s="49">
        <v>-1131</v>
      </c>
      <c r="M28" s="49">
        <v>-95</v>
      </c>
      <c r="N28" s="49">
        <v>-167</v>
      </c>
      <c r="O28" s="49">
        <v>-15</v>
      </c>
      <c r="P28" s="49">
        <v>-5</v>
      </c>
      <c r="Q28" s="49">
        <v>-5</v>
      </c>
      <c r="R28" s="49">
        <v>-72</v>
      </c>
      <c r="S28" s="49">
        <v>-12</v>
      </c>
      <c r="T28" s="49">
        <v>-133</v>
      </c>
      <c r="U28" s="49">
        <v>60.143809999997757</v>
      </c>
      <c r="V28" s="49">
        <v>26.852310000014391</v>
      </c>
      <c r="W28" s="49">
        <v>25</v>
      </c>
      <c r="X28" s="49">
        <v>8</v>
      </c>
      <c r="Y28" s="49">
        <v>5</v>
      </c>
      <c r="Z28" s="49">
        <v>-9.8581800000000612</v>
      </c>
      <c r="AA28" s="49">
        <v>15.020000000000003</v>
      </c>
      <c r="AB28" s="49">
        <v>7.1660000000000039</v>
      </c>
      <c r="AC28" s="49">
        <v>-117.10293999999996</v>
      </c>
      <c r="AD28" s="49">
        <v>-11.064709999999906</v>
      </c>
      <c r="AE28" s="49">
        <v>48</v>
      </c>
      <c r="AF28" s="49">
        <v>0</v>
      </c>
    </row>
    <row r="29" spans="1:32" x14ac:dyDescent="0.25">
      <c r="A29" s="7" t="s">
        <v>32</v>
      </c>
      <c r="B29" s="23"/>
      <c r="C29" s="7" t="s">
        <v>384</v>
      </c>
      <c r="D29" s="23"/>
      <c r="E29" s="22" t="s">
        <v>5</v>
      </c>
      <c r="F29" s="22" t="s">
        <v>5</v>
      </c>
      <c r="G29" s="22" t="s">
        <v>5</v>
      </c>
      <c r="H29" s="22" t="s">
        <v>5</v>
      </c>
      <c r="I29" s="22" t="s">
        <v>5</v>
      </c>
      <c r="J29" s="54"/>
      <c r="K29" s="22" t="s">
        <v>5</v>
      </c>
      <c r="L29" s="22" t="s">
        <v>5</v>
      </c>
      <c r="M29" s="22" t="s">
        <v>5</v>
      </c>
      <c r="N29" s="22" t="s">
        <v>5</v>
      </c>
      <c r="O29" s="22" t="s">
        <v>5</v>
      </c>
      <c r="P29" s="22" t="s">
        <v>5</v>
      </c>
      <c r="Q29" s="22" t="s">
        <v>5</v>
      </c>
      <c r="R29" s="22" t="s">
        <v>5</v>
      </c>
      <c r="S29" s="22" t="s">
        <v>5</v>
      </c>
      <c r="T29" s="22" t="s">
        <v>5</v>
      </c>
      <c r="U29" s="22" t="s">
        <v>5</v>
      </c>
      <c r="V29" s="22" t="s">
        <v>5</v>
      </c>
      <c r="W29" s="22" t="s">
        <v>5</v>
      </c>
      <c r="X29" s="22" t="s">
        <v>5</v>
      </c>
      <c r="Y29" s="22" t="s">
        <v>5</v>
      </c>
      <c r="Z29" s="22" t="s">
        <v>5</v>
      </c>
      <c r="AA29" s="22" t="s">
        <v>5</v>
      </c>
      <c r="AB29" s="22" t="s">
        <v>5</v>
      </c>
      <c r="AC29" s="22" t="s">
        <v>5</v>
      </c>
      <c r="AD29" s="22" t="s">
        <v>5</v>
      </c>
      <c r="AE29" s="22" t="s">
        <v>5</v>
      </c>
      <c r="AF29" s="22" t="s">
        <v>5</v>
      </c>
    </row>
    <row r="30" spans="1:32" x14ac:dyDescent="0.25">
      <c r="A30" s="5" t="s">
        <v>7</v>
      </c>
      <c r="B30" s="1"/>
      <c r="C30" s="5" t="s">
        <v>7</v>
      </c>
      <c r="D30" s="1"/>
      <c r="E30" s="49">
        <v>20.315812889033168</v>
      </c>
      <c r="F30" s="49">
        <v>12450</v>
      </c>
      <c r="G30" s="6">
        <v>25243.241847050012</v>
      </c>
      <c r="H30" s="6">
        <v>25246.599446950011</v>
      </c>
      <c r="I30" s="6">
        <v>20176.616810000021</v>
      </c>
      <c r="J30" s="2"/>
      <c r="K30" s="50">
        <v>-1024.575490717079</v>
      </c>
      <c r="L30" s="50">
        <v>-851.62084980107602</v>
      </c>
      <c r="M30" s="50">
        <v>501</v>
      </c>
      <c r="N30" s="50">
        <v>1395.5121534071882</v>
      </c>
      <c r="O30" s="8">
        <v>3896</v>
      </c>
      <c r="P30" s="8">
        <v>831</v>
      </c>
      <c r="Q30" s="8">
        <v>2812</v>
      </c>
      <c r="R30" s="8">
        <v>4911</v>
      </c>
      <c r="S30" s="8">
        <v>4822</v>
      </c>
      <c r="T30" s="8">
        <v>5223</v>
      </c>
      <c r="U30" s="8">
        <v>7303.777077050001</v>
      </c>
      <c r="V30" s="8">
        <v>7893.4647700000132</v>
      </c>
      <c r="W30" s="8">
        <v>6754</v>
      </c>
      <c r="X30" s="8">
        <v>6816</v>
      </c>
      <c r="Y30" s="8">
        <v>6490</v>
      </c>
      <c r="Z30" s="8">
        <v>5187.5994469500101</v>
      </c>
      <c r="AA30" s="8">
        <v>5219.937789999989</v>
      </c>
      <c r="AB30" s="8">
        <v>4182.5444700000071</v>
      </c>
      <c r="AC30" s="8">
        <v>6171.3384300000116</v>
      </c>
      <c r="AD30" s="8">
        <v>4603.7961200000163</v>
      </c>
      <c r="AE30" s="8">
        <v>8028</v>
      </c>
      <c r="AF30" s="8">
        <f>+AF26+AF28</f>
        <v>7008</v>
      </c>
    </row>
    <row r="31" spans="1:32" x14ac:dyDescent="0.25">
      <c r="A31" s="7" t="s">
        <v>33</v>
      </c>
      <c r="B31" s="23"/>
      <c r="C31" s="7" t="s">
        <v>385</v>
      </c>
      <c r="D31" s="23"/>
      <c r="E31" s="22">
        <f t="shared" ref="E31:H31" si="3">+E30/E19</f>
        <v>6.2173027378815569E-4</v>
      </c>
      <c r="F31" s="22">
        <f t="shared" si="3"/>
        <v>0.22808247267874804</v>
      </c>
      <c r="G31" s="22">
        <f t="shared" si="3"/>
        <v>0.2698278561030602</v>
      </c>
      <c r="H31" s="22">
        <f t="shared" si="3"/>
        <v>0.2287036819181992</v>
      </c>
      <c r="I31" s="22">
        <f t="shared" ref="I31:AD31" si="4">+I30/I19</f>
        <v>0.23388026765118433</v>
      </c>
      <c r="J31" s="54"/>
      <c r="K31" s="22">
        <f t="shared" si="4"/>
        <v>-0.12161412809838143</v>
      </c>
      <c r="L31" s="22">
        <f t="shared" si="4"/>
        <v>-0.12542280556716878</v>
      </c>
      <c r="M31" s="22">
        <f t="shared" si="4"/>
        <v>6.1882411067193673E-2</v>
      </c>
      <c r="N31" s="22">
        <f t="shared" si="4"/>
        <v>0.14900654499415486</v>
      </c>
      <c r="O31" s="22">
        <f t="shared" si="4"/>
        <v>0.27258098369831385</v>
      </c>
      <c r="P31" s="22">
        <f t="shared" si="4"/>
        <v>0.12430170655607901</v>
      </c>
      <c r="Q31" s="22">
        <f t="shared" si="4"/>
        <v>0.19144656389838266</v>
      </c>
      <c r="R31" s="22">
        <f t="shared" si="4"/>
        <v>0.25958031608435966</v>
      </c>
      <c r="S31" s="22">
        <f t="shared" si="4"/>
        <v>0.25271212200618415</v>
      </c>
      <c r="T31" s="22">
        <f t="shared" si="4"/>
        <v>0.26289827351890072</v>
      </c>
      <c r="U31" s="22">
        <f t="shared" si="4"/>
        <v>0.30686849615772449</v>
      </c>
      <c r="V31" s="22">
        <f t="shared" si="4"/>
        <v>0.25624692177311864</v>
      </c>
      <c r="W31" s="22">
        <f t="shared" si="4"/>
        <v>0.22428106528524938</v>
      </c>
      <c r="X31" s="22">
        <f t="shared" si="4"/>
        <v>0.26757743493110353</v>
      </c>
      <c r="Y31" s="22">
        <f t="shared" si="4"/>
        <v>0.22166814673133411</v>
      </c>
      <c r="Z31" s="22">
        <f t="shared" si="4"/>
        <v>0.20323602142801214</v>
      </c>
      <c r="AA31" s="22">
        <f t="shared" si="4"/>
        <v>0.24401354665295386</v>
      </c>
      <c r="AB31" s="22">
        <f t="shared" si="4"/>
        <v>0.21261409465229805</v>
      </c>
      <c r="AC31" s="22">
        <f t="shared" si="4"/>
        <v>0.24496242726154135</v>
      </c>
      <c r="AD31" s="22">
        <f t="shared" si="4"/>
        <v>0.23005177493503978</v>
      </c>
      <c r="AE31" s="22">
        <f>+AE30/AE19</f>
        <v>0.22933866590487073</v>
      </c>
      <c r="AF31" s="22">
        <f>+AF30/AF19</f>
        <v>0.2065063649222065</v>
      </c>
    </row>
    <row r="32" spans="1:32" x14ac:dyDescent="0.25">
      <c r="A32" s="5" t="s">
        <v>34</v>
      </c>
      <c r="B32" s="1"/>
      <c r="C32" s="5" t="s">
        <v>386</v>
      </c>
      <c r="D32" s="1"/>
      <c r="E32" s="49">
        <v>7255.2196383756918</v>
      </c>
      <c r="F32" s="49">
        <v>6014.0531799999999</v>
      </c>
      <c r="G32" s="8">
        <v>5431.2364100000004</v>
      </c>
      <c r="H32" s="8">
        <v>5463.4356895527062</v>
      </c>
      <c r="I32" s="8">
        <v>4378</v>
      </c>
      <c r="J32" s="2"/>
      <c r="K32" s="8">
        <v>1897.9943684254706</v>
      </c>
      <c r="L32" s="8">
        <v>1827.2252699502212</v>
      </c>
      <c r="M32" s="8">
        <v>1773</v>
      </c>
      <c r="N32" s="8">
        <v>1755</v>
      </c>
      <c r="O32" s="8">
        <v>1633.0531799999999</v>
      </c>
      <c r="P32" s="8">
        <v>1354</v>
      </c>
      <c r="Q32" s="8">
        <v>1621</v>
      </c>
      <c r="R32" s="8">
        <v>1406</v>
      </c>
      <c r="S32" s="8">
        <v>1298</v>
      </c>
      <c r="T32" s="8">
        <v>1280</v>
      </c>
      <c r="U32" s="8">
        <v>1294.30483</v>
      </c>
      <c r="V32" s="8">
        <v>1558.9315800000002</v>
      </c>
      <c r="W32" s="8">
        <v>1307</v>
      </c>
      <c r="X32" s="8">
        <v>1244</v>
      </c>
      <c r="Y32" s="8">
        <v>1569.0699500000001</v>
      </c>
      <c r="Z32" s="8">
        <v>1343.3657395527066</v>
      </c>
      <c r="AA32" s="8">
        <v>1301</v>
      </c>
      <c r="AB32" s="8">
        <v>1212</v>
      </c>
      <c r="AC32" s="8">
        <v>946</v>
      </c>
      <c r="AD32" s="8">
        <v>919</v>
      </c>
      <c r="AE32" s="8">
        <v>924</v>
      </c>
      <c r="AF32" s="8">
        <f>+AF33+AF34</f>
        <v>850</v>
      </c>
    </row>
    <row r="33" spans="1:32" x14ac:dyDescent="0.25">
      <c r="A33" s="3" t="s">
        <v>35</v>
      </c>
      <c r="C33" s="3" t="s">
        <v>387</v>
      </c>
      <c r="E33" s="9">
        <v>7129.2196383756918</v>
      </c>
      <c r="F33" s="47">
        <v>5163</v>
      </c>
      <c r="G33" s="47">
        <v>3966</v>
      </c>
      <c r="H33" s="47">
        <v>4012.4014899999997</v>
      </c>
      <c r="I33" s="47">
        <v>3370</v>
      </c>
      <c r="J33" s="2"/>
      <c r="K33" s="47">
        <v>1855.9943684254706</v>
      </c>
      <c r="L33" s="47">
        <v>1797.2252699502212</v>
      </c>
      <c r="M33" s="47">
        <v>1744</v>
      </c>
      <c r="N33" s="47">
        <v>1730</v>
      </c>
      <c r="O33" s="47">
        <v>1382</v>
      </c>
      <c r="P33" s="47">
        <v>1354</v>
      </c>
      <c r="Q33" s="47">
        <v>1312</v>
      </c>
      <c r="R33" s="47">
        <v>1115</v>
      </c>
      <c r="S33" s="47">
        <v>1016</v>
      </c>
      <c r="T33" s="47">
        <v>997</v>
      </c>
      <c r="U33" s="47">
        <v>1024</v>
      </c>
      <c r="V33" s="47">
        <v>929</v>
      </c>
      <c r="W33" s="47">
        <v>988</v>
      </c>
      <c r="X33" s="47">
        <v>953</v>
      </c>
      <c r="Y33" s="47">
        <v>1141.1966800000002</v>
      </c>
      <c r="Z33" s="47">
        <v>930.20480999999972</v>
      </c>
      <c r="AA33" s="44">
        <v>884</v>
      </c>
      <c r="AB33" s="44">
        <v>858</v>
      </c>
      <c r="AC33" s="44">
        <v>825</v>
      </c>
      <c r="AD33" s="44">
        <v>803</v>
      </c>
      <c r="AE33" s="44">
        <v>804</v>
      </c>
      <c r="AF33" s="44">
        <v>728</v>
      </c>
    </row>
    <row r="34" spans="1:32" x14ac:dyDescent="0.25">
      <c r="A34" s="3" t="s">
        <v>36</v>
      </c>
      <c r="C34" s="3" t="s">
        <v>388</v>
      </c>
      <c r="E34" s="47">
        <v>126</v>
      </c>
      <c r="F34" s="47">
        <v>851.05318</v>
      </c>
      <c r="G34" s="47">
        <v>1465.2364100000002</v>
      </c>
      <c r="H34" s="47">
        <v>1451.0341995527067</v>
      </c>
      <c r="I34" s="47">
        <v>1008</v>
      </c>
      <c r="J34" s="2"/>
      <c r="K34" s="47">
        <v>42</v>
      </c>
      <c r="L34" s="47">
        <v>30</v>
      </c>
      <c r="M34" s="47">
        <v>29</v>
      </c>
      <c r="N34" s="47">
        <v>25</v>
      </c>
      <c r="O34" s="47">
        <v>251.05318</v>
      </c>
      <c r="P34" s="47">
        <v>0</v>
      </c>
      <c r="Q34" s="47">
        <v>309</v>
      </c>
      <c r="R34" s="47">
        <v>291</v>
      </c>
      <c r="S34" s="47">
        <v>282</v>
      </c>
      <c r="T34" s="47">
        <v>283</v>
      </c>
      <c r="U34" s="47">
        <v>270.30483000000004</v>
      </c>
      <c r="V34" s="47">
        <v>629.93158000000017</v>
      </c>
      <c r="W34" s="47">
        <v>319</v>
      </c>
      <c r="X34" s="47">
        <v>291</v>
      </c>
      <c r="Y34" s="47">
        <v>427.87326999999982</v>
      </c>
      <c r="Z34" s="47">
        <v>413.16092955270688</v>
      </c>
      <c r="AA34" s="44">
        <v>417</v>
      </c>
      <c r="AB34" s="44">
        <v>354</v>
      </c>
      <c r="AC34" s="44">
        <v>121</v>
      </c>
      <c r="AD34" s="44">
        <v>116</v>
      </c>
      <c r="AE34" s="44">
        <v>120</v>
      </c>
      <c r="AF34" s="44">
        <v>122</v>
      </c>
    </row>
    <row r="35" spans="1:32" x14ac:dyDescent="0.25">
      <c r="A35" s="5" t="s">
        <v>37</v>
      </c>
      <c r="B35" s="1"/>
      <c r="C35" s="5" t="s">
        <v>389</v>
      </c>
      <c r="D35" s="1"/>
      <c r="E35" s="6">
        <v>7275.5354512647245</v>
      </c>
      <c r="F35" s="6">
        <v>18464.053179999999</v>
      </c>
      <c r="G35" s="6">
        <v>30674.478257050014</v>
      </c>
      <c r="H35" s="6">
        <v>30710.035136502716</v>
      </c>
      <c r="I35" s="6">
        <v>24554.616810000021</v>
      </c>
      <c r="J35" s="2"/>
      <c r="K35" s="8">
        <v>873.41887770839162</v>
      </c>
      <c r="L35" s="8">
        <v>975.6044201491452</v>
      </c>
      <c r="M35" s="8">
        <v>2274</v>
      </c>
      <c r="N35" s="8">
        <v>3150.5121534071882</v>
      </c>
      <c r="O35" s="8">
        <v>5529.0531799999999</v>
      </c>
      <c r="P35" s="8">
        <v>2185</v>
      </c>
      <c r="Q35" s="8">
        <v>4433</v>
      </c>
      <c r="R35" s="8">
        <v>6317</v>
      </c>
      <c r="S35" s="8">
        <v>6120</v>
      </c>
      <c r="T35" s="8">
        <v>6503</v>
      </c>
      <c r="U35" s="8">
        <v>8598.0819070500002</v>
      </c>
      <c r="V35" s="8">
        <v>9452.3963500000136</v>
      </c>
      <c r="W35" s="8">
        <v>8061</v>
      </c>
      <c r="X35" s="8">
        <v>8060</v>
      </c>
      <c r="Y35" s="8">
        <v>8059.0699500000001</v>
      </c>
      <c r="Z35" s="8">
        <v>6530.9651865027172</v>
      </c>
      <c r="AA35" s="8">
        <v>6520.937789999989</v>
      </c>
      <c r="AB35" s="8">
        <v>5394.5444700000071</v>
      </c>
      <c r="AC35" s="8">
        <v>7117.3384300000116</v>
      </c>
      <c r="AD35" s="8">
        <v>5522.7961200000163</v>
      </c>
      <c r="AE35" s="8">
        <v>8952</v>
      </c>
      <c r="AF35" s="8">
        <f>+AF30+AF32</f>
        <v>7858</v>
      </c>
    </row>
    <row r="36" spans="1:32" x14ac:dyDescent="0.25">
      <c r="A36" s="5" t="s">
        <v>38</v>
      </c>
      <c r="B36" s="1"/>
      <c r="C36" s="5" t="s">
        <v>390</v>
      </c>
      <c r="D36" s="1"/>
      <c r="E36" s="6">
        <v>10625.535451264725</v>
      </c>
      <c r="F36" s="6">
        <v>17710</v>
      </c>
      <c r="G36" s="6">
        <v>29267.245727050002</v>
      </c>
      <c r="H36" s="6">
        <v>29230.859116950011</v>
      </c>
      <c r="I36" s="6">
        <v>23652.598460000023</v>
      </c>
      <c r="J36" s="2"/>
      <c r="K36" s="8">
        <v>2916.4188777083918</v>
      </c>
      <c r="L36" s="8">
        <v>2076.604420149145</v>
      </c>
      <c r="M36" s="8">
        <v>2340</v>
      </c>
      <c r="N36" s="8">
        <v>3292.5121534071882</v>
      </c>
      <c r="O36" s="8">
        <v>5293</v>
      </c>
      <c r="P36" s="8">
        <v>2190</v>
      </c>
      <c r="Q36" s="8">
        <v>4129</v>
      </c>
      <c r="R36" s="8">
        <v>6098</v>
      </c>
      <c r="S36" s="8">
        <v>5850</v>
      </c>
      <c r="T36" s="8">
        <v>6353</v>
      </c>
      <c r="U36" s="8">
        <v>8267.6332670500033</v>
      </c>
      <c r="V36" s="8">
        <v>8795.6124599999985</v>
      </c>
      <c r="W36" s="8">
        <v>7717</v>
      </c>
      <c r="X36" s="8">
        <v>7761</v>
      </c>
      <c r="Y36" s="8">
        <v>7626.19668</v>
      </c>
      <c r="Z36" s="8">
        <v>6127.6624369500096</v>
      </c>
      <c r="AA36" s="8">
        <v>6088.9177899999886</v>
      </c>
      <c r="AB36" s="8">
        <v>5033.3784700000069</v>
      </c>
      <c r="AC36" s="8">
        <v>7113.4413700000114</v>
      </c>
      <c r="AD36" s="8">
        <v>5417.860830000016</v>
      </c>
      <c r="AE36" s="8">
        <v>8784</v>
      </c>
      <c r="AF36" s="8">
        <f>+AF30+AF33</f>
        <v>7736</v>
      </c>
    </row>
    <row r="37" spans="1:32" x14ac:dyDescent="0.25">
      <c r="A37" s="7" t="s">
        <v>39</v>
      </c>
      <c r="C37" s="7" t="s">
        <v>391</v>
      </c>
      <c r="J37" s="2"/>
      <c r="AB37" s="101"/>
      <c r="AC37" s="101"/>
      <c r="AD37" s="101"/>
      <c r="AE37" s="101"/>
      <c r="AF37" s="101"/>
    </row>
    <row r="38" spans="1:32" x14ac:dyDescent="0.25">
      <c r="E38" s="101"/>
      <c r="F38" s="101"/>
      <c r="G38" s="101"/>
      <c r="H38" s="101"/>
      <c r="I38" s="101"/>
    </row>
    <row r="40" spans="1:32" x14ac:dyDescent="0.25">
      <c r="K40" s="45">
        <v>2019</v>
      </c>
      <c r="L40" s="45">
        <v>2019</v>
      </c>
      <c r="M40" s="45">
        <v>2019</v>
      </c>
      <c r="N40" s="45">
        <v>2019</v>
      </c>
      <c r="O40" s="45">
        <v>2020</v>
      </c>
      <c r="P40" s="45">
        <v>2020</v>
      </c>
      <c r="Q40" s="45">
        <v>2020</v>
      </c>
      <c r="R40" s="45">
        <v>2020</v>
      </c>
      <c r="S40" s="45">
        <v>2021</v>
      </c>
      <c r="T40" s="45">
        <v>2021</v>
      </c>
      <c r="U40" s="45">
        <v>2021</v>
      </c>
      <c r="V40" s="45">
        <v>2021</v>
      </c>
      <c r="W40" s="45">
        <v>2022</v>
      </c>
      <c r="X40" s="45">
        <v>2022</v>
      </c>
      <c r="Y40" s="45">
        <v>2022</v>
      </c>
      <c r="Z40" s="45">
        <v>2022</v>
      </c>
      <c r="AA40" s="45">
        <v>2023</v>
      </c>
      <c r="AB40" s="45">
        <v>2023</v>
      </c>
      <c r="AC40" s="45">
        <v>2023</v>
      </c>
      <c r="AD40" s="45">
        <v>2023</v>
      </c>
      <c r="AE40" s="45">
        <v>2024</v>
      </c>
      <c r="AF40" s="45">
        <v>2024</v>
      </c>
    </row>
    <row r="41" spans="1:32" x14ac:dyDescent="0.25">
      <c r="A41" s="4" t="s">
        <v>40</v>
      </c>
      <c r="B41" s="1"/>
      <c r="C41" s="4" t="s">
        <v>373</v>
      </c>
      <c r="D41" s="1"/>
      <c r="E41" s="52">
        <v>2019</v>
      </c>
      <c r="F41" s="52">
        <v>2020</v>
      </c>
      <c r="G41" s="52">
        <v>2021</v>
      </c>
      <c r="H41" s="52">
        <v>2022</v>
      </c>
      <c r="I41" s="52">
        <v>2023</v>
      </c>
      <c r="J41" s="2"/>
      <c r="K41" s="46" t="s">
        <v>8</v>
      </c>
      <c r="L41" s="46" t="s">
        <v>13</v>
      </c>
      <c r="M41" s="46" t="s">
        <v>14</v>
      </c>
      <c r="N41" s="46" t="s">
        <v>15</v>
      </c>
      <c r="O41" s="46" t="s">
        <v>9</v>
      </c>
      <c r="P41" s="46" t="s">
        <v>16</v>
      </c>
      <c r="Q41" s="46" t="s">
        <v>17</v>
      </c>
      <c r="R41" s="46" t="s">
        <v>18</v>
      </c>
      <c r="S41" s="46" t="s">
        <v>10</v>
      </c>
      <c r="T41" s="46" t="s">
        <v>19</v>
      </c>
      <c r="U41" s="46" t="s">
        <v>20</v>
      </c>
      <c r="V41" s="46" t="s">
        <v>21</v>
      </c>
      <c r="W41" s="46" t="s">
        <v>11</v>
      </c>
      <c r="X41" s="46" t="s">
        <v>22</v>
      </c>
      <c r="Y41" s="46" t="s">
        <v>23</v>
      </c>
      <c r="Z41" s="46" t="s">
        <v>25</v>
      </c>
      <c r="AA41" s="46" t="s">
        <v>12</v>
      </c>
      <c r="AB41" s="46" t="s">
        <v>26</v>
      </c>
      <c r="AC41" s="46" t="s">
        <v>27</v>
      </c>
      <c r="AD41" s="46" t="s">
        <v>24</v>
      </c>
      <c r="AE41" s="46" t="s">
        <v>407</v>
      </c>
      <c r="AF41" s="46" t="s">
        <v>411</v>
      </c>
    </row>
    <row r="42" spans="1:32" x14ac:dyDescent="0.25">
      <c r="A42" s="5" t="s">
        <v>41</v>
      </c>
      <c r="B42" s="10"/>
      <c r="C42" s="5" t="s">
        <v>374</v>
      </c>
      <c r="D42" s="10"/>
      <c r="E42" s="49">
        <v>-6165</v>
      </c>
      <c r="F42" s="49">
        <v>-6805</v>
      </c>
      <c r="G42" s="49">
        <v>-9216.65236</v>
      </c>
      <c r="H42" s="49">
        <v>-10232.484379999998</v>
      </c>
      <c r="I42" s="49">
        <v>-12678.01232</v>
      </c>
      <c r="J42" s="2">
        <v>0</v>
      </c>
      <c r="K42" s="49">
        <f>+K43+K44</f>
        <v>-1393</v>
      </c>
      <c r="L42" s="49">
        <f t="shared" ref="L42" si="5">+L43+L44</f>
        <v>-1202</v>
      </c>
      <c r="M42" s="49">
        <f t="shared" ref="M42" si="6">+M43+M44</f>
        <v>-1270</v>
      </c>
      <c r="N42" s="49">
        <f t="shared" ref="N42" si="7">+N43+N44</f>
        <v>-2300</v>
      </c>
      <c r="O42" s="49">
        <f t="shared" ref="O42" si="8">+O43+O44</f>
        <v>-1952</v>
      </c>
      <c r="P42" s="49">
        <f t="shared" ref="P42" si="9">+P43+P44</f>
        <v>-2007</v>
      </c>
      <c r="Q42" s="49">
        <f t="shared" ref="Q42" si="10">+Q43+Q44</f>
        <v>-1722</v>
      </c>
      <c r="R42" s="49">
        <f t="shared" ref="R42" si="11">+R43+R44</f>
        <v>-1124</v>
      </c>
      <c r="S42" s="49">
        <f t="shared" ref="S42" si="12">+S43+S44</f>
        <v>-1842</v>
      </c>
      <c r="T42" s="49">
        <f t="shared" ref="T42" si="13">+T43+T44</f>
        <v>-2163</v>
      </c>
      <c r="U42" s="49">
        <f t="shared" ref="U42" si="14">+U43+U44</f>
        <v>-2342.8696399999999</v>
      </c>
      <c r="V42" s="49">
        <f t="shared" ref="V42" si="15">+V43+V44</f>
        <v>-2868.7827200000002</v>
      </c>
      <c r="W42" s="49">
        <f t="shared" ref="W42" si="16">+W43+W44</f>
        <v>-2486</v>
      </c>
      <c r="X42" s="49">
        <f t="shared" ref="X42" si="17">+X43+X44</f>
        <v>-2571</v>
      </c>
      <c r="Y42" s="49">
        <f t="shared" ref="Y42" si="18">+Y43+Y44</f>
        <v>-2596.1987800000002</v>
      </c>
      <c r="Z42" s="49">
        <f t="shared" ref="Z42" si="19">+Z43+Z44</f>
        <v>-2579.2855999999965</v>
      </c>
      <c r="AA42" s="49">
        <f t="shared" ref="AA42" si="20">+AA43+AA44</f>
        <v>-2469.5218199999999</v>
      </c>
      <c r="AB42" s="49">
        <f t="shared" ref="AB42" si="21">+AB43+AB44</f>
        <v>-2368.2978000000003</v>
      </c>
      <c r="AC42" s="49">
        <f t="shared" ref="AC42" si="22">+AC43+AC44</f>
        <v>-3509.3834400000001</v>
      </c>
      <c r="AD42" s="49">
        <f t="shared" ref="AD42" si="23">+AD43+AD44</f>
        <v>-4330.80926</v>
      </c>
      <c r="AE42" s="49">
        <f t="shared" ref="AE42:AF42" si="24">+AE43+AE44</f>
        <v>-1972</v>
      </c>
      <c r="AF42" s="49">
        <f t="shared" si="24"/>
        <v>-3514</v>
      </c>
    </row>
    <row r="43" spans="1:32" x14ac:dyDescent="0.25">
      <c r="A43" s="3" t="s">
        <v>42</v>
      </c>
      <c r="B43" s="1"/>
      <c r="C43" s="3" t="s">
        <v>375</v>
      </c>
      <c r="D43" s="1"/>
      <c r="E43" s="59">
        <v>-5343</v>
      </c>
      <c r="F43" s="59">
        <v>-6804</v>
      </c>
      <c r="G43" s="59">
        <v>-9215.65236</v>
      </c>
      <c r="H43" s="59">
        <v>-10232.484379999998</v>
      </c>
      <c r="I43" s="59">
        <v>-12678.01232</v>
      </c>
      <c r="J43" s="2">
        <v>0</v>
      </c>
      <c r="K43" s="59">
        <v>-1399</v>
      </c>
      <c r="L43" s="59">
        <v>-1305</v>
      </c>
      <c r="M43" s="59">
        <v>-1299</v>
      </c>
      <c r="N43" s="59">
        <v>-1340</v>
      </c>
      <c r="O43" s="59">
        <v>-1951</v>
      </c>
      <c r="P43" s="59">
        <v>-2007</v>
      </c>
      <c r="Q43" s="59">
        <v>-1722</v>
      </c>
      <c r="R43" s="59">
        <v>-1124</v>
      </c>
      <c r="S43" s="59">
        <v>-1842</v>
      </c>
      <c r="T43" s="59">
        <v>-2163</v>
      </c>
      <c r="U43" s="59">
        <v>-2342.8696399999999</v>
      </c>
      <c r="V43" s="59">
        <v>-2867.7827200000002</v>
      </c>
      <c r="W43" s="59">
        <v>-2486</v>
      </c>
      <c r="X43" s="59">
        <v>-2571</v>
      </c>
      <c r="Y43" s="59">
        <v>-2596.1987800000002</v>
      </c>
      <c r="Z43" s="59">
        <v>-2579.2855999999965</v>
      </c>
      <c r="AA43" s="59">
        <v>-2469.5218199999999</v>
      </c>
      <c r="AB43" s="59">
        <v>-2368.2978000000003</v>
      </c>
      <c r="AC43" s="59">
        <v>-3509.3834400000001</v>
      </c>
      <c r="AD43" s="59">
        <v>-4330.80926</v>
      </c>
      <c r="AE43" s="59">
        <v>-1972</v>
      </c>
      <c r="AF43" s="59">
        <v>-3514</v>
      </c>
    </row>
    <row r="44" spans="1:32" x14ac:dyDescent="0.25">
      <c r="A44" s="3" t="s">
        <v>43</v>
      </c>
      <c r="B44" s="1"/>
      <c r="C44" s="3" t="s">
        <v>376</v>
      </c>
      <c r="D44" s="1"/>
      <c r="E44" s="59">
        <v>-822</v>
      </c>
      <c r="F44" s="59">
        <v>-1</v>
      </c>
      <c r="G44" s="59">
        <v>-1</v>
      </c>
      <c r="H44" s="59">
        <v>0</v>
      </c>
      <c r="I44" s="59">
        <v>0</v>
      </c>
      <c r="J44" s="2">
        <v>0</v>
      </c>
      <c r="K44" s="59">
        <v>6</v>
      </c>
      <c r="L44" s="59">
        <v>103</v>
      </c>
      <c r="M44" s="59">
        <v>29</v>
      </c>
      <c r="N44" s="59">
        <v>-960</v>
      </c>
      <c r="O44" s="59">
        <v>-1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-1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</row>
    <row r="45" spans="1:32" x14ac:dyDescent="0.25">
      <c r="A45" s="5" t="s">
        <v>44</v>
      </c>
      <c r="B45" s="10"/>
      <c r="C45" s="5" t="s">
        <v>377</v>
      </c>
      <c r="D45" s="10"/>
      <c r="E45" s="49">
        <v>-22480.536213761865</v>
      </c>
      <c r="F45" s="49">
        <v>-22616</v>
      </c>
      <c r="G45" s="49">
        <v>-21946.028900000005</v>
      </c>
      <c r="H45" s="49">
        <v>-22764.610130000001</v>
      </c>
      <c r="I45" s="49">
        <v>-21226.735310000004</v>
      </c>
      <c r="J45" s="2">
        <v>0</v>
      </c>
      <c r="K45" s="49">
        <f>+K46+K47</f>
        <v>-5891</v>
      </c>
      <c r="L45" s="49">
        <f t="shared" ref="L45:AF45" si="25">+L46+L47</f>
        <v>-5290</v>
      </c>
      <c r="M45" s="49">
        <f t="shared" si="25"/>
        <v>-4588</v>
      </c>
      <c r="N45" s="49">
        <f t="shared" si="25"/>
        <v>-6711.536213761864</v>
      </c>
      <c r="O45" s="49">
        <f t="shared" si="25"/>
        <v>-4581</v>
      </c>
      <c r="P45" s="49">
        <f t="shared" si="25"/>
        <v>-5946</v>
      </c>
      <c r="Q45" s="49">
        <f t="shared" si="25"/>
        <v>-4199</v>
      </c>
      <c r="R45" s="49">
        <f t="shared" si="25"/>
        <v>-7890</v>
      </c>
      <c r="S45" s="49">
        <f t="shared" si="25"/>
        <v>-5830</v>
      </c>
      <c r="T45" s="49">
        <f t="shared" si="25"/>
        <v>-4927</v>
      </c>
      <c r="U45" s="49">
        <f t="shared" si="25"/>
        <v>-5102.6888400000025</v>
      </c>
      <c r="V45" s="49">
        <f t="shared" si="25"/>
        <v>-6086.3400600000004</v>
      </c>
      <c r="W45" s="49">
        <f t="shared" si="25"/>
        <v>-5523</v>
      </c>
      <c r="X45" s="49">
        <f t="shared" si="25"/>
        <v>-5426</v>
      </c>
      <c r="Y45" s="49">
        <f t="shared" si="25"/>
        <v>-6027</v>
      </c>
      <c r="Z45" s="49">
        <f t="shared" si="25"/>
        <v>-5788.6101300000028</v>
      </c>
      <c r="AA45" s="49">
        <f t="shared" si="25"/>
        <v>-5554.2451300000012</v>
      </c>
      <c r="AB45" s="49">
        <f t="shared" si="25"/>
        <v>-6223.00443</v>
      </c>
      <c r="AC45" s="49">
        <f t="shared" si="25"/>
        <v>-4738.8277900000012</v>
      </c>
      <c r="AD45" s="49">
        <f t="shared" si="25"/>
        <v>-4710.6579600000005</v>
      </c>
      <c r="AE45" s="49">
        <f t="shared" si="25"/>
        <v>-5112</v>
      </c>
      <c r="AF45" s="49">
        <f t="shared" si="25"/>
        <v>-5445</v>
      </c>
    </row>
    <row r="46" spans="1:32" x14ac:dyDescent="0.25">
      <c r="A46" s="3" t="s">
        <v>45</v>
      </c>
      <c r="B46" s="1"/>
      <c r="C46" s="3" t="s">
        <v>378</v>
      </c>
      <c r="D46" s="1"/>
      <c r="E46" s="59">
        <v>-9117</v>
      </c>
      <c r="F46" s="59">
        <v>-9262</v>
      </c>
      <c r="G46" s="59">
        <v>-9654</v>
      </c>
      <c r="H46" s="59">
        <v>-12076.865310000001</v>
      </c>
      <c r="I46" s="59">
        <v>-11274.97867</v>
      </c>
      <c r="J46" s="2">
        <v>0</v>
      </c>
      <c r="K46" s="59">
        <v>-2117</v>
      </c>
      <c r="L46" s="59">
        <v>-2109</v>
      </c>
      <c r="M46" s="59">
        <v>-2043</v>
      </c>
      <c r="N46" s="59">
        <v>-2848</v>
      </c>
      <c r="O46" s="59">
        <v>-2389</v>
      </c>
      <c r="P46" s="59">
        <v>-2365</v>
      </c>
      <c r="Q46" s="59">
        <v>-2269</v>
      </c>
      <c r="R46" s="59">
        <v>-2239</v>
      </c>
      <c r="S46" s="59">
        <v>-2213</v>
      </c>
      <c r="T46" s="59">
        <v>-2570</v>
      </c>
      <c r="U46" s="59">
        <v>-2376</v>
      </c>
      <c r="V46" s="59">
        <v>-2495</v>
      </c>
      <c r="W46" s="59">
        <v>-2741</v>
      </c>
      <c r="X46" s="59">
        <v>-2864</v>
      </c>
      <c r="Y46" s="59">
        <v>-3381</v>
      </c>
      <c r="Z46" s="59">
        <v>-3090.8653100000006</v>
      </c>
      <c r="AA46" s="59">
        <v>-3071.4591399999999</v>
      </c>
      <c r="AB46" s="59">
        <v>-3066.9644200000002</v>
      </c>
      <c r="AC46" s="59">
        <v>-2547.8971499999998</v>
      </c>
      <c r="AD46" s="59">
        <v>-2588.65796</v>
      </c>
      <c r="AE46" s="59">
        <v>-1918</v>
      </c>
      <c r="AF46" s="59">
        <v>-2630</v>
      </c>
    </row>
    <row r="47" spans="1:32" x14ac:dyDescent="0.25">
      <c r="A47" s="3" t="s">
        <v>46</v>
      </c>
      <c r="B47" s="1"/>
      <c r="C47" s="3" t="s">
        <v>379</v>
      </c>
      <c r="D47" s="1"/>
      <c r="E47" s="59">
        <v>-13363.536213761865</v>
      </c>
      <c r="F47" s="59">
        <v>-13354</v>
      </c>
      <c r="G47" s="59">
        <v>-12292.028900000003</v>
      </c>
      <c r="H47" s="59">
        <v>-10687.744820000002</v>
      </c>
      <c r="I47" s="59">
        <v>-9951.7566400000032</v>
      </c>
      <c r="J47" s="2">
        <v>0</v>
      </c>
      <c r="K47" s="59">
        <v>-3774</v>
      </c>
      <c r="L47" s="59">
        <v>-3181</v>
      </c>
      <c r="M47" s="59">
        <v>-2545</v>
      </c>
      <c r="N47" s="59">
        <v>-3863.536213761864</v>
      </c>
      <c r="O47" s="59">
        <v>-2192</v>
      </c>
      <c r="P47" s="59">
        <v>-3581</v>
      </c>
      <c r="Q47" s="59">
        <v>-1930</v>
      </c>
      <c r="R47" s="59">
        <v>-5651</v>
      </c>
      <c r="S47" s="59">
        <v>-3617</v>
      </c>
      <c r="T47" s="59">
        <v>-2357</v>
      </c>
      <c r="U47" s="59">
        <v>-2726.6888400000021</v>
      </c>
      <c r="V47" s="59">
        <v>-3591.34006</v>
      </c>
      <c r="W47" s="59">
        <v>-2782</v>
      </c>
      <c r="X47" s="59">
        <v>-2562</v>
      </c>
      <c r="Y47" s="59">
        <v>-2646</v>
      </c>
      <c r="Z47" s="59">
        <v>-2697.7448200000022</v>
      </c>
      <c r="AA47" s="59">
        <v>-2482.7859900000012</v>
      </c>
      <c r="AB47" s="59">
        <v>-3156.0400099999997</v>
      </c>
      <c r="AC47" s="59">
        <v>-2190.9306400000014</v>
      </c>
      <c r="AD47" s="59">
        <v>-2122</v>
      </c>
      <c r="AE47" s="59">
        <v>-3194</v>
      </c>
      <c r="AF47" s="59">
        <v>-2815</v>
      </c>
    </row>
    <row r="48" spans="1:32" x14ac:dyDescent="0.25">
      <c r="A48" s="5" t="s">
        <v>47</v>
      </c>
      <c r="B48" s="10"/>
      <c r="C48" s="5" t="s">
        <v>380</v>
      </c>
      <c r="D48" s="10"/>
      <c r="E48" s="49">
        <v>-3440</v>
      </c>
      <c r="F48" s="49">
        <v>-6345.9387800000004</v>
      </c>
      <c r="G48" s="49">
        <v>-3842.3565199999998</v>
      </c>
      <c r="H48" s="49">
        <v>-4751.2139100000004</v>
      </c>
      <c r="I48" s="49">
        <v>-4562.9748</v>
      </c>
      <c r="J48" s="2">
        <v>0</v>
      </c>
      <c r="K48" s="49">
        <v>-720</v>
      </c>
      <c r="L48" s="49">
        <v>-710</v>
      </c>
      <c r="M48" s="49">
        <v>-705</v>
      </c>
      <c r="N48" s="49">
        <v>-1305</v>
      </c>
      <c r="O48" s="49">
        <v>-2172.5387799999999</v>
      </c>
      <c r="P48" s="49">
        <v>-422.4</v>
      </c>
      <c r="Q48" s="49">
        <v>-686</v>
      </c>
      <c r="R48" s="49">
        <v>-3065</v>
      </c>
      <c r="S48" s="49">
        <v>-1639.0239999999999</v>
      </c>
      <c r="T48" s="49">
        <v>-719.99919</v>
      </c>
      <c r="U48" s="49">
        <v>-720</v>
      </c>
      <c r="V48" s="49">
        <v>-763.33332999999993</v>
      </c>
      <c r="W48" s="49">
        <v>-872</v>
      </c>
      <c r="X48" s="49">
        <v>-720</v>
      </c>
      <c r="Y48" s="49">
        <v>-1824</v>
      </c>
      <c r="Z48" s="49">
        <v>-1335.2139100000006</v>
      </c>
      <c r="AA48" s="49">
        <v>-898.31182999999999</v>
      </c>
      <c r="AB48" s="49">
        <v>-827.83897000000013</v>
      </c>
      <c r="AC48" s="49">
        <v>-766.66199999999947</v>
      </c>
      <c r="AD48" s="49">
        <v>-2070.1620000000003</v>
      </c>
      <c r="AE48" s="49">
        <v>-750</v>
      </c>
      <c r="AF48" s="49">
        <v>-750</v>
      </c>
    </row>
    <row r="49" spans="1:32" x14ac:dyDescent="0.25"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2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0</v>
      </c>
      <c r="R49" s="59">
        <v>0</v>
      </c>
      <c r="S49" s="59">
        <v>0</v>
      </c>
      <c r="T49" s="59">
        <v>0</v>
      </c>
      <c r="U49" s="59">
        <v>0</v>
      </c>
      <c r="V49" s="59">
        <v>0</v>
      </c>
      <c r="W49" s="59">
        <v>0</v>
      </c>
      <c r="X49" s="59">
        <v>0</v>
      </c>
      <c r="Y49" s="59">
        <v>0</v>
      </c>
      <c r="Z49" s="59">
        <v>0</v>
      </c>
      <c r="AA49" s="59">
        <v>0</v>
      </c>
      <c r="AB49" s="59">
        <v>0</v>
      </c>
      <c r="AC49" s="59">
        <v>0</v>
      </c>
      <c r="AD49" s="59">
        <v>0</v>
      </c>
      <c r="AE49" s="59"/>
      <c r="AF49" s="59"/>
    </row>
    <row r="50" spans="1:32" x14ac:dyDescent="0.25">
      <c r="A50" s="18" t="s">
        <v>48</v>
      </c>
      <c r="B50" s="15"/>
      <c r="C50" s="18" t="s">
        <v>381</v>
      </c>
      <c r="D50" s="15"/>
      <c r="E50" s="55">
        <v>-32085.536213761865</v>
      </c>
      <c r="F50" s="55">
        <v>-35766.938779999997</v>
      </c>
      <c r="G50" s="55">
        <v>-35005.037780000006</v>
      </c>
      <c r="H50" s="55">
        <v>-37748.308419999994</v>
      </c>
      <c r="I50" s="55">
        <v>-38467.722430000009</v>
      </c>
      <c r="J50" s="56">
        <v>0</v>
      </c>
      <c r="K50" s="57">
        <f>+K42+K45+K48</f>
        <v>-8004</v>
      </c>
      <c r="L50" s="57">
        <f t="shared" ref="L50:AE50" si="26">+L42+L45+L48</f>
        <v>-7202</v>
      </c>
      <c r="M50" s="57">
        <f t="shared" si="26"/>
        <v>-6563</v>
      </c>
      <c r="N50" s="57">
        <f t="shared" si="26"/>
        <v>-10316.536213761865</v>
      </c>
      <c r="O50" s="57">
        <f t="shared" si="26"/>
        <v>-8705.538779999999</v>
      </c>
      <c r="P50" s="57">
        <f t="shared" si="26"/>
        <v>-8375.4</v>
      </c>
      <c r="Q50" s="57">
        <f t="shared" si="26"/>
        <v>-6607</v>
      </c>
      <c r="R50" s="57">
        <f t="shared" si="26"/>
        <v>-12079</v>
      </c>
      <c r="S50" s="57">
        <f t="shared" si="26"/>
        <v>-9311.0239999999994</v>
      </c>
      <c r="T50" s="57">
        <f t="shared" si="26"/>
        <v>-7809.9991900000005</v>
      </c>
      <c r="U50" s="57">
        <f t="shared" si="26"/>
        <v>-8165.5584800000024</v>
      </c>
      <c r="V50" s="57">
        <f t="shared" si="26"/>
        <v>-9718.456110000001</v>
      </c>
      <c r="W50" s="57">
        <f t="shared" si="26"/>
        <v>-8881</v>
      </c>
      <c r="X50" s="57">
        <f t="shared" si="26"/>
        <v>-8717</v>
      </c>
      <c r="Y50" s="57">
        <f t="shared" si="26"/>
        <v>-10447.198780000001</v>
      </c>
      <c r="Z50" s="57">
        <f t="shared" si="26"/>
        <v>-9703.1096400000006</v>
      </c>
      <c r="AA50" s="57">
        <f t="shared" si="26"/>
        <v>-8922.0787800000016</v>
      </c>
      <c r="AB50" s="57">
        <f t="shared" si="26"/>
        <v>-9419.1412000000018</v>
      </c>
      <c r="AC50" s="57">
        <f t="shared" si="26"/>
        <v>-9014.8732300000011</v>
      </c>
      <c r="AD50" s="57">
        <f t="shared" si="26"/>
        <v>-11111.629220000001</v>
      </c>
      <c r="AE50" s="57">
        <f t="shared" si="26"/>
        <v>-7834</v>
      </c>
      <c r="AF50" s="57">
        <f>+AF42+AF45+AF48</f>
        <v>-9709</v>
      </c>
    </row>
    <row r="53" spans="1:32" x14ac:dyDescent="0.25">
      <c r="K53" s="45">
        <v>2019</v>
      </c>
      <c r="L53" s="45">
        <v>2019</v>
      </c>
      <c r="M53" s="45">
        <v>2019</v>
      </c>
      <c r="N53" s="45">
        <v>2019</v>
      </c>
      <c r="O53" s="45">
        <v>2020</v>
      </c>
      <c r="P53" s="45">
        <v>2020</v>
      </c>
      <c r="Q53" s="45">
        <v>2020</v>
      </c>
      <c r="R53" s="45">
        <v>2020</v>
      </c>
      <c r="S53" s="45">
        <v>2021</v>
      </c>
      <c r="T53" s="45">
        <v>2021</v>
      </c>
      <c r="U53" s="45">
        <v>2021</v>
      </c>
      <c r="V53" s="45">
        <v>2021</v>
      </c>
      <c r="W53" s="45">
        <v>2022</v>
      </c>
      <c r="X53" s="45">
        <v>2022</v>
      </c>
      <c r="Y53" s="45">
        <v>2022</v>
      </c>
      <c r="Z53" s="45">
        <v>2022</v>
      </c>
      <c r="AA53" s="45">
        <v>2023</v>
      </c>
      <c r="AB53" s="45">
        <v>2023</v>
      </c>
      <c r="AC53" s="45">
        <v>2023</v>
      </c>
      <c r="AD53" s="45">
        <v>2023</v>
      </c>
      <c r="AE53" s="45">
        <v>2024</v>
      </c>
      <c r="AF53" s="45">
        <v>2024</v>
      </c>
    </row>
    <row r="54" spans="1:32" x14ac:dyDescent="0.25">
      <c r="A54" s="4" t="s">
        <v>49</v>
      </c>
      <c r="B54" s="1"/>
      <c r="C54" s="4" t="s">
        <v>368</v>
      </c>
      <c r="D54" s="1"/>
      <c r="E54" s="52">
        <v>2019</v>
      </c>
      <c r="F54" s="52">
        <v>2020</v>
      </c>
      <c r="G54" s="52">
        <v>2021</v>
      </c>
      <c r="H54" s="52">
        <v>2022</v>
      </c>
      <c r="I54" s="52">
        <v>2023</v>
      </c>
      <c r="J54" s="2"/>
      <c r="K54" s="46" t="s">
        <v>8</v>
      </c>
      <c r="L54" s="46" t="s">
        <v>13</v>
      </c>
      <c r="M54" s="46" t="s">
        <v>14</v>
      </c>
      <c r="N54" s="46" t="s">
        <v>15</v>
      </c>
      <c r="O54" s="46" t="s">
        <v>9</v>
      </c>
      <c r="P54" s="46" t="s">
        <v>16</v>
      </c>
      <c r="Q54" s="46" t="s">
        <v>17</v>
      </c>
      <c r="R54" s="46" t="s">
        <v>18</v>
      </c>
      <c r="S54" s="46" t="s">
        <v>10</v>
      </c>
      <c r="T54" s="46" t="s">
        <v>19</v>
      </c>
      <c r="U54" s="46" t="s">
        <v>20</v>
      </c>
      <c r="V54" s="46" t="s">
        <v>21</v>
      </c>
      <c r="W54" s="46" t="s">
        <v>11</v>
      </c>
      <c r="X54" s="46" t="s">
        <v>22</v>
      </c>
      <c r="Y54" s="46" t="s">
        <v>23</v>
      </c>
      <c r="Z54" s="46" t="s">
        <v>25</v>
      </c>
      <c r="AA54" s="46" t="s">
        <v>12</v>
      </c>
      <c r="AB54" s="46" t="s">
        <v>26</v>
      </c>
      <c r="AC54" s="46" t="s">
        <v>27</v>
      </c>
      <c r="AD54" s="46" t="s">
        <v>24</v>
      </c>
      <c r="AE54" s="46" t="s">
        <v>407</v>
      </c>
      <c r="AF54" s="46" t="s">
        <v>411</v>
      </c>
    </row>
    <row r="55" spans="1:32" x14ac:dyDescent="0.25">
      <c r="A55" s="3" t="s">
        <v>1</v>
      </c>
      <c r="B55" s="1"/>
      <c r="C55" s="3" t="s">
        <v>369</v>
      </c>
      <c r="D55" s="1"/>
      <c r="E55" s="13">
        <v>6984</v>
      </c>
      <c r="F55" s="13">
        <v>-2700</v>
      </c>
      <c r="G55" s="13">
        <v>-3779</v>
      </c>
      <c r="H55" s="13">
        <v>-6281</v>
      </c>
      <c r="I55" s="13">
        <v>-4979.4417000000003</v>
      </c>
      <c r="J55" s="2"/>
      <c r="K55" s="13">
        <v>-260</v>
      </c>
      <c r="L55" s="13">
        <v>-719</v>
      </c>
      <c r="M55" s="13">
        <v>15971</v>
      </c>
      <c r="N55" s="13">
        <v>-8009</v>
      </c>
      <c r="O55" s="13">
        <v>-1844</v>
      </c>
      <c r="P55" s="13">
        <v>-2983</v>
      </c>
      <c r="Q55" s="13">
        <v>198</v>
      </c>
      <c r="R55" s="13">
        <v>1929</v>
      </c>
      <c r="S55" s="13">
        <v>-798</v>
      </c>
      <c r="T55" s="13">
        <v>-799</v>
      </c>
      <c r="U55" s="13">
        <v>-1353</v>
      </c>
      <c r="V55" s="13">
        <v>-829</v>
      </c>
      <c r="W55" s="13">
        <v>95</v>
      </c>
      <c r="X55" s="13">
        <v>-721</v>
      </c>
      <c r="Y55" s="13">
        <v>-933</v>
      </c>
      <c r="Z55" s="13">
        <v>-4722</v>
      </c>
      <c r="AA55" s="13">
        <v>-75</v>
      </c>
      <c r="AB55" s="13">
        <v>-482.56076999999914</v>
      </c>
      <c r="AC55" s="13">
        <v>-100</v>
      </c>
      <c r="AD55" s="13">
        <v>-4320.8809300000012</v>
      </c>
      <c r="AE55" s="13">
        <v>471</v>
      </c>
      <c r="AF55" s="13">
        <v>-3140</v>
      </c>
    </row>
    <row r="56" spans="1:32" x14ac:dyDescent="0.25">
      <c r="A56" s="3" t="s">
        <v>50</v>
      </c>
      <c r="B56" s="1"/>
      <c r="C56" s="3" t="s">
        <v>370</v>
      </c>
      <c r="D56" s="1"/>
      <c r="E56" s="13">
        <v>-11701</v>
      </c>
      <c r="F56" s="13">
        <v>-12041.150394</v>
      </c>
      <c r="G56" s="13">
        <v>-13325.388559999999</v>
      </c>
      <c r="H56" s="13">
        <v>-18560</v>
      </c>
      <c r="I56" s="13">
        <v>-18730.06465</v>
      </c>
      <c r="J56" s="2"/>
      <c r="K56" s="13">
        <v>-2390</v>
      </c>
      <c r="L56" s="13">
        <v>-3100</v>
      </c>
      <c r="M56" s="13">
        <v>-2861</v>
      </c>
      <c r="N56" s="13">
        <v>-3350</v>
      </c>
      <c r="O56" s="13">
        <v>-3118</v>
      </c>
      <c r="P56" s="13">
        <v>-2859.1503939999998</v>
      </c>
      <c r="Q56" s="13">
        <v>-3253</v>
      </c>
      <c r="R56" s="13">
        <v>-2811</v>
      </c>
      <c r="S56" s="13">
        <v>-2805</v>
      </c>
      <c r="T56" s="13">
        <v>-3788</v>
      </c>
      <c r="U56" s="13">
        <v>-3770</v>
      </c>
      <c r="V56" s="13">
        <v>-2962.3885599999999</v>
      </c>
      <c r="W56" s="13">
        <v>-2953</v>
      </c>
      <c r="X56" s="13">
        <v>-5029</v>
      </c>
      <c r="Y56" s="13">
        <v>-4708</v>
      </c>
      <c r="Z56" s="13">
        <v>-5870</v>
      </c>
      <c r="AA56" s="13">
        <v>-5547</v>
      </c>
      <c r="AB56" s="13">
        <v>-4489.1445399999993</v>
      </c>
      <c r="AC56" s="13">
        <v>-5105</v>
      </c>
      <c r="AD56" s="13">
        <v>-3588.92011</v>
      </c>
      <c r="AE56" s="13">
        <v>-317</v>
      </c>
      <c r="AF56" s="13">
        <v>-2802</v>
      </c>
    </row>
    <row r="57" spans="1:32" x14ac:dyDescent="0.25">
      <c r="A57" s="3" t="s">
        <v>4</v>
      </c>
      <c r="B57" s="1"/>
      <c r="C57" s="3" t="s">
        <v>371</v>
      </c>
      <c r="D57" s="1"/>
      <c r="E57" s="13">
        <v>16337</v>
      </c>
      <c r="F57" s="13">
        <v>46686</v>
      </c>
      <c r="G57" s="13">
        <v>-21992</v>
      </c>
      <c r="H57" s="13">
        <v>-21816</v>
      </c>
      <c r="I57" s="13">
        <v>11645.605340872449</v>
      </c>
      <c r="J57" s="2"/>
      <c r="K57" s="13">
        <v>-2146</v>
      </c>
      <c r="L57" s="13">
        <v>795</v>
      </c>
      <c r="M57" s="13">
        <v>17127</v>
      </c>
      <c r="N57" s="13">
        <v>562</v>
      </c>
      <c r="O57" s="13">
        <v>-7475</v>
      </c>
      <c r="P57" s="13">
        <v>-1176</v>
      </c>
      <c r="Q57" s="13">
        <v>-3984</v>
      </c>
      <c r="R57" s="13">
        <v>59321</v>
      </c>
      <c r="S57" s="13">
        <v>-15394</v>
      </c>
      <c r="T57" s="13">
        <v>-4862</v>
      </c>
      <c r="U57" s="13">
        <v>2820</v>
      </c>
      <c r="V57" s="13">
        <v>-4556</v>
      </c>
      <c r="W57" s="13">
        <v>406</v>
      </c>
      <c r="X57" s="13">
        <v>-1152</v>
      </c>
      <c r="Y57" s="13">
        <v>-182</v>
      </c>
      <c r="Z57" s="13">
        <v>-20888</v>
      </c>
      <c r="AA57" s="13">
        <v>3899</v>
      </c>
      <c r="AB57" s="13">
        <v>-179.90019956377415</v>
      </c>
      <c r="AC57" s="13">
        <v>-1298</v>
      </c>
      <c r="AD57" s="13">
        <v>9224.5055404362229</v>
      </c>
      <c r="AE57" s="13">
        <v>597</v>
      </c>
      <c r="AF57" s="13">
        <v>-4175</v>
      </c>
    </row>
    <row r="58" spans="1:32" x14ac:dyDescent="0.25">
      <c r="A58" s="3" t="s">
        <v>51</v>
      </c>
      <c r="B58" s="1"/>
      <c r="C58" s="3" t="s">
        <v>372</v>
      </c>
      <c r="D58" s="1"/>
      <c r="E58" s="13">
        <v>-2420.3366000000001</v>
      </c>
      <c r="F58" s="13">
        <v>-816</v>
      </c>
      <c r="G58" s="13">
        <v>-187.09449000000001</v>
      </c>
      <c r="H58" s="13">
        <v>-30</v>
      </c>
      <c r="I58" s="13">
        <v>0</v>
      </c>
      <c r="J58" s="2"/>
      <c r="K58" s="13">
        <v>-750</v>
      </c>
      <c r="L58" s="13">
        <v>-471</v>
      </c>
      <c r="M58" s="13">
        <v>-610</v>
      </c>
      <c r="N58" s="13">
        <v>-589.33659999999998</v>
      </c>
      <c r="O58" s="13">
        <v>-101</v>
      </c>
      <c r="P58" s="13">
        <v>-289</v>
      </c>
      <c r="Q58" s="13">
        <v>-259</v>
      </c>
      <c r="R58" s="13">
        <v>-167</v>
      </c>
      <c r="S58" s="13">
        <v>-97</v>
      </c>
      <c r="T58" s="13">
        <v>-44</v>
      </c>
      <c r="U58" s="13">
        <v>-33</v>
      </c>
      <c r="V58" s="13">
        <v>-13.094490000000009</v>
      </c>
      <c r="W58" s="13">
        <v>-19</v>
      </c>
      <c r="X58" s="13">
        <v>-6</v>
      </c>
      <c r="Y58" s="13">
        <v>-5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</row>
    <row r="59" spans="1:32" x14ac:dyDescent="0.25">
      <c r="A59" s="11" t="s">
        <v>7</v>
      </c>
      <c r="B59" s="1"/>
      <c r="C59" s="11" t="s">
        <v>7</v>
      </c>
      <c r="D59" s="1"/>
      <c r="E59" s="14">
        <v>9199.6633999999995</v>
      </c>
      <c r="F59" s="14">
        <v>31128.849606</v>
      </c>
      <c r="G59" s="14">
        <v>-39283.483050000003</v>
      </c>
      <c r="H59" s="14">
        <v>-46687</v>
      </c>
      <c r="I59" s="14">
        <v>-12062.90100912755</v>
      </c>
      <c r="J59" s="2"/>
      <c r="K59" s="14">
        <f>SUM(K55:K58)</f>
        <v>-5546</v>
      </c>
      <c r="L59" s="14">
        <f t="shared" ref="L59:AF59" si="27">SUM(L55:L58)</f>
        <v>-3495</v>
      </c>
      <c r="M59" s="14">
        <f t="shared" si="27"/>
        <v>29627</v>
      </c>
      <c r="N59" s="14">
        <f t="shared" si="27"/>
        <v>-11386.336600000001</v>
      </c>
      <c r="O59" s="14">
        <v>-12538</v>
      </c>
      <c r="P59" s="14">
        <v>-7307.1503940000002</v>
      </c>
      <c r="Q59" s="14">
        <v>-7298</v>
      </c>
      <c r="R59" s="14">
        <v>58272</v>
      </c>
      <c r="S59" s="14">
        <f t="shared" si="27"/>
        <v>-19094</v>
      </c>
      <c r="T59" s="14">
        <f t="shared" si="27"/>
        <v>-9493</v>
      </c>
      <c r="U59" s="14">
        <f t="shared" si="27"/>
        <v>-2336</v>
      </c>
      <c r="V59" s="14">
        <f t="shared" si="27"/>
        <v>-8360.4830499999989</v>
      </c>
      <c r="W59" s="14">
        <f t="shared" si="27"/>
        <v>-2471</v>
      </c>
      <c r="X59" s="14">
        <f t="shared" si="27"/>
        <v>-6908</v>
      </c>
      <c r="Y59" s="14">
        <f t="shared" si="27"/>
        <v>-5828</v>
      </c>
      <c r="Z59" s="14">
        <f t="shared" si="27"/>
        <v>-31480</v>
      </c>
      <c r="AA59" s="14">
        <f t="shared" si="27"/>
        <v>-1723</v>
      </c>
      <c r="AB59" s="14">
        <f t="shared" si="27"/>
        <v>-5151.605509563773</v>
      </c>
      <c r="AC59" s="14">
        <f t="shared" si="27"/>
        <v>-6503</v>
      </c>
      <c r="AD59" s="14">
        <f t="shared" si="27"/>
        <v>1314.7045004362217</v>
      </c>
      <c r="AE59" s="14">
        <f t="shared" si="27"/>
        <v>751</v>
      </c>
      <c r="AF59" s="14">
        <f t="shared" si="27"/>
        <v>-10117</v>
      </c>
    </row>
    <row r="62" spans="1:32" x14ac:dyDescent="0.25">
      <c r="K62" s="45">
        <v>2019</v>
      </c>
      <c r="L62" s="45">
        <v>2019</v>
      </c>
      <c r="M62" s="45">
        <v>2019</v>
      </c>
      <c r="N62" s="45">
        <v>2019</v>
      </c>
      <c r="O62" s="45">
        <v>2020</v>
      </c>
      <c r="P62" s="45">
        <v>2020</v>
      </c>
      <c r="Q62" s="45">
        <v>2020</v>
      </c>
      <c r="R62" s="45">
        <v>2020</v>
      </c>
      <c r="S62" s="45">
        <v>2021</v>
      </c>
      <c r="T62" s="45">
        <v>2021</v>
      </c>
      <c r="U62" s="45">
        <v>2021</v>
      </c>
      <c r="V62" s="45">
        <v>2021</v>
      </c>
      <c r="W62" s="45">
        <v>2022</v>
      </c>
      <c r="X62" s="45">
        <v>2022</v>
      </c>
      <c r="Y62" s="45">
        <v>2022</v>
      </c>
      <c r="Z62" s="45">
        <v>2022</v>
      </c>
      <c r="AA62" s="45">
        <v>2023</v>
      </c>
      <c r="AB62" s="45">
        <v>2023</v>
      </c>
      <c r="AC62" s="45">
        <v>2023</v>
      </c>
      <c r="AD62" s="45">
        <v>2023</v>
      </c>
      <c r="AE62" s="45">
        <v>2024</v>
      </c>
      <c r="AF62" s="45">
        <v>2024</v>
      </c>
    </row>
    <row r="63" spans="1:32" x14ac:dyDescent="0.25">
      <c r="A63" s="17" t="s">
        <v>204</v>
      </c>
      <c r="B63" s="1"/>
      <c r="C63" s="17" t="s">
        <v>357</v>
      </c>
      <c r="D63" s="1"/>
      <c r="E63" s="52">
        <v>2019</v>
      </c>
      <c r="F63" s="52">
        <v>2020</v>
      </c>
      <c r="G63" s="52">
        <v>2021</v>
      </c>
      <c r="H63" s="52">
        <v>2022</v>
      </c>
      <c r="I63" s="52">
        <v>2023</v>
      </c>
      <c r="J63" s="2"/>
      <c r="K63" s="46" t="s">
        <v>8</v>
      </c>
      <c r="L63" s="46" t="s">
        <v>13</v>
      </c>
      <c r="M63" s="46" t="s">
        <v>14</v>
      </c>
      <c r="N63" s="46" t="s">
        <v>15</v>
      </c>
      <c r="O63" s="46" t="s">
        <v>9</v>
      </c>
      <c r="P63" s="46" t="s">
        <v>16</v>
      </c>
      <c r="Q63" s="46" t="s">
        <v>17</v>
      </c>
      <c r="R63" s="46" t="s">
        <v>18</v>
      </c>
      <c r="S63" s="46" t="s">
        <v>10</v>
      </c>
      <c r="T63" s="46" t="s">
        <v>19</v>
      </c>
      <c r="U63" s="46" t="s">
        <v>20</v>
      </c>
      <c r="V63" s="46" t="s">
        <v>21</v>
      </c>
      <c r="W63" s="46" t="s">
        <v>11</v>
      </c>
      <c r="X63" s="46" t="s">
        <v>22</v>
      </c>
      <c r="Y63" s="46" t="s">
        <v>23</v>
      </c>
      <c r="Z63" s="46" t="s">
        <v>25</v>
      </c>
      <c r="AA63" s="46" t="s">
        <v>12</v>
      </c>
      <c r="AB63" s="46" t="s">
        <v>26</v>
      </c>
      <c r="AC63" s="46" t="s">
        <v>27</v>
      </c>
      <c r="AD63" s="46" t="s">
        <v>24</v>
      </c>
      <c r="AE63" s="46" t="s">
        <v>407</v>
      </c>
      <c r="AF63" s="46" t="s">
        <v>411</v>
      </c>
    </row>
    <row r="64" spans="1:32" x14ac:dyDescent="0.25">
      <c r="A64" s="16" t="s">
        <v>59</v>
      </c>
      <c r="B64" s="1"/>
      <c r="C64" s="16" t="s">
        <v>280</v>
      </c>
      <c r="D64" s="1"/>
      <c r="E64" s="13">
        <v>20.335360000000719</v>
      </c>
      <c r="F64" s="13">
        <v>12450.179950000011</v>
      </c>
      <c r="G64" s="13">
        <v>25243.241847050012</v>
      </c>
      <c r="H64" s="13">
        <v>25246.776506950009</v>
      </c>
      <c r="I64" s="13">
        <v>20176.679020000036</v>
      </c>
      <c r="J64" s="2"/>
      <c r="K64" s="13">
        <v>-1025</v>
      </c>
      <c r="L64" s="13">
        <v>-852</v>
      </c>
      <c r="M64" s="13">
        <v>501</v>
      </c>
      <c r="N64" s="13">
        <v>1396.3353600000007</v>
      </c>
      <c r="O64" s="13">
        <v>3895</v>
      </c>
      <c r="P64" s="13">
        <v>831</v>
      </c>
      <c r="Q64" s="13">
        <v>2812.8212400000061</v>
      </c>
      <c r="R64" s="13">
        <v>4911.3587100000041</v>
      </c>
      <c r="S64" s="13">
        <v>4822</v>
      </c>
      <c r="T64" s="13">
        <v>5223</v>
      </c>
      <c r="U64" s="13">
        <v>7303.777077050001</v>
      </c>
      <c r="V64" s="13">
        <v>7894.4647700000132</v>
      </c>
      <c r="W64" s="13">
        <v>6754.1770599999982</v>
      </c>
      <c r="X64" s="13">
        <v>6816</v>
      </c>
      <c r="Y64" s="13">
        <v>6490</v>
      </c>
      <c r="Z64" s="13">
        <v>5186.5994469500101</v>
      </c>
      <c r="AA64" s="13">
        <v>5220</v>
      </c>
      <c r="AB64" s="13">
        <v>4181.5444700000071</v>
      </c>
      <c r="AC64" s="13">
        <v>6171.3384300000116</v>
      </c>
      <c r="AD64" s="13">
        <v>4603.7961200000163</v>
      </c>
      <c r="AE64" s="13">
        <v>8028</v>
      </c>
      <c r="AF64" s="13">
        <f>+AF30</f>
        <v>7008</v>
      </c>
    </row>
    <row r="65" spans="1:33" x14ac:dyDescent="0.25">
      <c r="A65" s="16" t="s">
        <v>60</v>
      </c>
      <c r="B65" s="1"/>
      <c r="C65" s="16" t="s">
        <v>358</v>
      </c>
      <c r="D65" s="1"/>
      <c r="E65" s="13">
        <v>-28645.5</v>
      </c>
      <c r="F65" s="13">
        <v>-29420.750059999998</v>
      </c>
      <c r="G65" s="13">
        <v>-31162.535310000003</v>
      </c>
      <c r="H65" s="13">
        <v>-32997.153579999998</v>
      </c>
      <c r="I65" s="13">
        <v>-33905.317610000006</v>
      </c>
      <c r="J65" s="2"/>
      <c r="K65" s="13">
        <v>-7284</v>
      </c>
      <c r="L65" s="13">
        <v>-6491.5</v>
      </c>
      <c r="M65" s="13">
        <v>-5858</v>
      </c>
      <c r="N65" s="13">
        <v>-9011</v>
      </c>
      <c r="O65" s="13">
        <v>-6532.287400000002</v>
      </c>
      <c r="P65" s="13">
        <v>-7953.3391299999976</v>
      </c>
      <c r="Q65" s="13">
        <v>-5921.125939999999</v>
      </c>
      <c r="R65" s="13">
        <v>-9014.9975899999972</v>
      </c>
      <c r="S65" s="13">
        <v>-7672</v>
      </c>
      <c r="T65" s="13">
        <v>-7090</v>
      </c>
      <c r="U65" s="13">
        <v>-7446.4125300000014</v>
      </c>
      <c r="V65" s="13">
        <v>-8955.1227800000015</v>
      </c>
      <c r="W65" s="13">
        <v>-8009.2578500000009</v>
      </c>
      <c r="X65" s="13">
        <v>-7997</v>
      </c>
      <c r="Y65" s="13">
        <v>-8623</v>
      </c>
      <c r="Z65" s="13">
        <v>-8367.8957299999984</v>
      </c>
      <c r="AA65" s="13">
        <v>-8024</v>
      </c>
      <c r="AB65" s="13">
        <v>-8591</v>
      </c>
      <c r="AC65" s="13">
        <v>-8248.2112300000008</v>
      </c>
      <c r="AD65" s="13">
        <v>-9042.1063800000029</v>
      </c>
      <c r="AE65" s="13">
        <v>-7084</v>
      </c>
      <c r="AF65" s="13">
        <f>+AF42+AF45</f>
        <v>-8959</v>
      </c>
    </row>
    <row r="66" spans="1:33" x14ac:dyDescent="0.25">
      <c r="A66" s="16" t="s">
        <v>47</v>
      </c>
      <c r="B66" s="1"/>
      <c r="C66" s="16" t="s">
        <v>359</v>
      </c>
      <c r="D66" s="1"/>
      <c r="E66" s="13">
        <v>-3440</v>
      </c>
      <c r="F66" s="13">
        <v>-6346.2887799999999</v>
      </c>
      <c r="G66" s="13">
        <v>-3842.3565199999998</v>
      </c>
      <c r="H66" s="13">
        <v>-4750.6662500000002</v>
      </c>
      <c r="I66" s="13">
        <v>-4563</v>
      </c>
      <c r="J66" s="2"/>
      <c r="K66" s="13">
        <v>-720</v>
      </c>
      <c r="L66" s="13">
        <v>-710</v>
      </c>
      <c r="M66" s="13">
        <v>-705</v>
      </c>
      <c r="N66" s="13">
        <v>-1305</v>
      </c>
      <c r="O66" s="13">
        <v>-2172.5387799999999</v>
      </c>
      <c r="P66" s="13">
        <v>-422.4</v>
      </c>
      <c r="Q66" s="13">
        <v>-686.34999999999991</v>
      </c>
      <c r="R66" s="13">
        <v>-3065</v>
      </c>
      <c r="S66" s="13">
        <v>-1639.0239999999999</v>
      </c>
      <c r="T66" s="13">
        <v>-719.99919</v>
      </c>
      <c r="U66" s="13">
        <v>-720</v>
      </c>
      <c r="V66" s="13">
        <v>-763.33332999999993</v>
      </c>
      <c r="W66" s="13">
        <v>-871.66624999999999</v>
      </c>
      <c r="X66" s="13">
        <v>-720</v>
      </c>
      <c r="Y66" s="13">
        <v>-1824</v>
      </c>
      <c r="Z66" s="13">
        <v>-1335</v>
      </c>
      <c r="AA66" s="13">
        <v>-898</v>
      </c>
      <c r="AB66" s="13">
        <v>-828</v>
      </c>
      <c r="AC66" s="13">
        <v>-767</v>
      </c>
      <c r="AD66" s="13">
        <v>-2070</v>
      </c>
      <c r="AE66" s="13">
        <v>-750</v>
      </c>
      <c r="AF66" s="13">
        <f>+AF48</f>
        <v>-750</v>
      </c>
    </row>
    <row r="67" spans="1:33" x14ac:dyDescent="0.25">
      <c r="A67" s="16" t="s">
        <v>61</v>
      </c>
      <c r="B67" s="1"/>
      <c r="C67" s="16" t="s">
        <v>360</v>
      </c>
      <c r="D67" s="1"/>
      <c r="E67" s="13">
        <v>7263.9943684254704</v>
      </c>
      <c r="F67" s="13">
        <v>6013.7620500000012</v>
      </c>
      <c r="G67" s="13">
        <v>5431.4209599999995</v>
      </c>
      <c r="H67" s="13">
        <v>5463.3657395527098</v>
      </c>
      <c r="I67" s="13">
        <v>4378.4185499999994</v>
      </c>
      <c r="J67" s="2"/>
      <c r="K67" s="13">
        <v>1899.9943684254706</v>
      </c>
      <c r="L67" s="13">
        <v>1828</v>
      </c>
      <c r="M67" s="13">
        <v>1778</v>
      </c>
      <c r="N67" s="13">
        <v>1756</v>
      </c>
      <c r="O67" s="13">
        <v>1633</v>
      </c>
      <c r="P67" s="13">
        <v>1354</v>
      </c>
      <c r="Q67" s="13">
        <v>1620.7620500000007</v>
      </c>
      <c r="R67" s="13">
        <v>1406</v>
      </c>
      <c r="S67" s="13">
        <v>1298</v>
      </c>
      <c r="T67" s="13">
        <v>1280</v>
      </c>
      <c r="U67" s="13">
        <v>1294.3476999999998</v>
      </c>
      <c r="V67" s="13">
        <v>1559.0732600000001</v>
      </c>
      <c r="W67" s="13">
        <v>1307</v>
      </c>
      <c r="X67" s="13">
        <v>1244</v>
      </c>
      <c r="Y67" s="13">
        <v>1569</v>
      </c>
      <c r="Z67" s="13">
        <v>1343.3657395527098</v>
      </c>
      <c r="AA67" s="13">
        <v>1301</v>
      </c>
      <c r="AB67" s="13">
        <v>1211.91004</v>
      </c>
      <c r="AC67" s="13">
        <v>946.05993000000001</v>
      </c>
      <c r="AD67" s="13">
        <v>919.44857999999988</v>
      </c>
      <c r="AE67" s="13">
        <v>924</v>
      </c>
      <c r="AF67" s="13">
        <f>+AF33+AF34</f>
        <v>850</v>
      </c>
    </row>
    <row r="68" spans="1:33" x14ac:dyDescent="0.25">
      <c r="A68" s="16" t="s">
        <v>62</v>
      </c>
      <c r="B68" s="1"/>
      <c r="C68" s="16" t="s">
        <v>361</v>
      </c>
      <c r="D68" s="1"/>
      <c r="E68" s="13">
        <v>9198.7290699999994</v>
      </c>
      <c r="F68" s="13">
        <v>31129</v>
      </c>
      <c r="G68" s="13">
        <v>-39283.483050000003</v>
      </c>
      <c r="H68" s="13">
        <v>-46687</v>
      </c>
      <c r="I68" s="13">
        <v>-12062.674418691327</v>
      </c>
      <c r="J68" s="2"/>
      <c r="K68" s="13">
        <v>-5546</v>
      </c>
      <c r="L68" s="13">
        <v>-3495</v>
      </c>
      <c r="M68" s="13">
        <v>29627</v>
      </c>
      <c r="N68" s="13">
        <v>-11387.270930000001</v>
      </c>
      <c r="O68" s="13">
        <v>-12538</v>
      </c>
      <c r="P68" s="13">
        <v>-7307</v>
      </c>
      <c r="Q68" s="13">
        <v>-7298</v>
      </c>
      <c r="R68" s="13">
        <v>58271</v>
      </c>
      <c r="S68" s="13">
        <v>-19094</v>
      </c>
      <c r="T68" s="13">
        <v>-9493</v>
      </c>
      <c r="U68" s="13">
        <v>-2336</v>
      </c>
      <c r="V68" s="13">
        <v>-8360.4830500000007</v>
      </c>
      <c r="W68" s="13">
        <v>-2470</v>
      </c>
      <c r="X68" s="13">
        <v>-6909</v>
      </c>
      <c r="Y68" s="13">
        <v>-5828</v>
      </c>
      <c r="Z68" s="13">
        <v>-31479.999999999996</v>
      </c>
      <c r="AA68" s="13">
        <v>-1723</v>
      </c>
      <c r="AB68" s="13">
        <v>-5151.605509563773</v>
      </c>
      <c r="AC68" s="13">
        <v>-6502.7734095637761</v>
      </c>
      <c r="AD68" s="13">
        <v>1314.7045004362217</v>
      </c>
      <c r="AE68" s="13">
        <v>751</v>
      </c>
      <c r="AF68" s="13">
        <f>+AF59</f>
        <v>-10117</v>
      </c>
    </row>
    <row r="69" spans="1:33" x14ac:dyDescent="0.25">
      <c r="A69" s="18" t="s">
        <v>63</v>
      </c>
      <c r="B69" s="15"/>
      <c r="C69" s="18" t="s">
        <v>362</v>
      </c>
      <c r="D69" s="15"/>
      <c r="E69" s="55">
        <v>-15603.441201574527</v>
      </c>
      <c r="F69" s="55">
        <v>13825.903160000016</v>
      </c>
      <c r="G69" s="55">
        <v>-43613.712072949995</v>
      </c>
      <c r="H69" s="55">
        <v>-53724.67758349728</v>
      </c>
      <c r="I69" s="55">
        <v>-25975.894458691298</v>
      </c>
      <c r="J69" s="56"/>
      <c r="K69" s="57">
        <f t="shared" ref="K69:AD69" si="28">+SUM(K64:K68)</f>
        <v>-12675.00563157453</v>
      </c>
      <c r="L69" s="57">
        <f t="shared" si="28"/>
        <v>-9720.5</v>
      </c>
      <c r="M69" s="57">
        <f t="shared" si="28"/>
        <v>25343</v>
      </c>
      <c r="N69" s="57">
        <f t="shared" si="28"/>
        <v>-18550.935570000001</v>
      </c>
      <c r="O69" s="57">
        <f t="shared" si="28"/>
        <v>-15714.826180000002</v>
      </c>
      <c r="P69" s="57">
        <f t="shared" si="28"/>
        <v>-13497.739129999998</v>
      </c>
      <c r="Q69" s="57">
        <f t="shared" si="28"/>
        <v>-9471.8926499999925</v>
      </c>
      <c r="R69" s="57">
        <f t="shared" si="28"/>
        <v>52508.361120000009</v>
      </c>
      <c r="S69" s="57">
        <f t="shared" si="28"/>
        <v>-22285.023999999998</v>
      </c>
      <c r="T69" s="57">
        <f t="shared" si="28"/>
        <v>-10799.99919</v>
      </c>
      <c r="U69" s="57">
        <f t="shared" si="28"/>
        <v>-1904.2877529500006</v>
      </c>
      <c r="V69" s="57">
        <f t="shared" si="28"/>
        <v>-8625.4011299999893</v>
      </c>
      <c r="W69" s="57">
        <f t="shared" si="28"/>
        <v>-3289.7470400000029</v>
      </c>
      <c r="X69" s="57">
        <f t="shared" si="28"/>
        <v>-7566</v>
      </c>
      <c r="Y69" s="57">
        <f t="shared" si="28"/>
        <v>-8216</v>
      </c>
      <c r="Z69" s="57">
        <f t="shared" si="28"/>
        <v>-34652.930543497278</v>
      </c>
      <c r="AA69" s="57">
        <f t="shared" si="28"/>
        <v>-4124</v>
      </c>
      <c r="AB69" s="57">
        <f t="shared" si="28"/>
        <v>-9177.1509995637662</v>
      </c>
      <c r="AC69" s="57">
        <f t="shared" si="28"/>
        <v>-8400.5862795637659</v>
      </c>
      <c r="AD69" s="57">
        <f t="shared" si="28"/>
        <v>-4274.1571795637647</v>
      </c>
      <c r="AE69" s="57">
        <f>+SUM(AE64:AE68)</f>
        <v>1869</v>
      </c>
      <c r="AF69" s="57">
        <f>+SUM(AF64:AF68)</f>
        <v>-11968</v>
      </c>
    </row>
    <row r="70" spans="1:33" x14ac:dyDescent="0.25">
      <c r="A70" s="3" t="s">
        <v>64</v>
      </c>
      <c r="C70" s="3" t="s">
        <v>363</v>
      </c>
      <c r="E70" s="13">
        <v>10438.499360000002</v>
      </c>
      <c r="F70" s="13">
        <v>-47336.432529999991</v>
      </c>
      <c r="G70" s="58">
        <v>7926.2496394998725</v>
      </c>
      <c r="H70" s="58">
        <v>17325.527610500038</v>
      </c>
      <c r="I70" s="58">
        <v>11874.702989999996</v>
      </c>
      <c r="J70" s="2"/>
      <c r="K70" s="13">
        <v>0</v>
      </c>
      <c r="L70" s="13">
        <v>0</v>
      </c>
      <c r="M70" s="13">
        <v>-8093</v>
      </c>
      <c r="N70" s="13">
        <v>18531.499360000002</v>
      </c>
      <c r="O70" s="9">
        <v>3388.6614199999999</v>
      </c>
      <c r="P70" s="9">
        <v>761.83155000000193</v>
      </c>
      <c r="Q70" s="13">
        <v>598.32425999999873</v>
      </c>
      <c r="R70" s="13">
        <v>-52085.249759999992</v>
      </c>
      <c r="S70" s="13">
        <v>1869.03287</v>
      </c>
      <c r="T70" s="13">
        <v>852.4513800000002</v>
      </c>
      <c r="U70" s="13">
        <v>-113.20711999999958</v>
      </c>
      <c r="V70" s="13">
        <v>5317.9725094998721</v>
      </c>
      <c r="W70" s="13">
        <v>325.4963205000422</v>
      </c>
      <c r="X70" s="13">
        <v>2111</v>
      </c>
      <c r="Y70" s="13">
        <v>-1189</v>
      </c>
      <c r="Z70" s="13">
        <v>16079.031289999997</v>
      </c>
      <c r="AA70" s="13">
        <v>-93</v>
      </c>
      <c r="AB70" s="13">
        <v>-33.179000000000002</v>
      </c>
      <c r="AC70" s="13">
        <v>1294.8872600000007</v>
      </c>
      <c r="AD70" s="13">
        <v>10705.994729999995</v>
      </c>
      <c r="AE70" s="13">
        <v>4</v>
      </c>
      <c r="AF70" s="13">
        <v>1978</v>
      </c>
    </row>
    <row r="71" spans="1:33" x14ac:dyDescent="0.25">
      <c r="A71" s="3" t="s">
        <v>65</v>
      </c>
      <c r="C71" s="3" t="s">
        <v>364</v>
      </c>
      <c r="E71" s="13">
        <v>7462.4152399999984</v>
      </c>
      <c r="F71" s="13">
        <v>-10324.59463</v>
      </c>
      <c r="G71" s="58">
        <v>-947.81439000000023</v>
      </c>
      <c r="H71" s="58">
        <v>121.69697000000144</v>
      </c>
      <c r="I71" s="58">
        <v>-2601.0182899999982</v>
      </c>
      <c r="K71" s="13">
        <v>986.649</v>
      </c>
      <c r="L71" s="13">
        <v>1373.3</v>
      </c>
      <c r="M71" s="13">
        <v>2978</v>
      </c>
      <c r="N71" s="13">
        <v>2124.4662399999979</v>
      </c>
      <c r="O71" s="47">
        <v>3079.6137100000001</v>
      </c>
      <c r="P71" s="47">
        <v>3498.7781699999991</v>
      </c>
      <c r="Q71" s="13">
        <v>3072.6379900000002</v>
      </c>
      <c r="R71" s="13">
        <v>-19976.624499999998</v>
      </c>
      <c r="S71" s="13">
        <v>-170.03067999999996</v>
      </c>
      <c r="T71" s="13">
        <v>-84.507260000000088</v>
      </c>
      <c r="U71" s="13">
        <v>-839.99116000000004</v>
      </c>
      <c r="V71" s="13">
        <v>146.71471</v>
      </c>
      <c r="W71" s="13">
        <v>-600.20150000000001</v>
      </c>
      <c r="X71" s="13">
        <v>-593</v>
      </c>
      <c r="Y71" s="13">
        <v>1652</v>
      </c>
      <c r="Z71" s="13">
        <v>-337.10152999999843</v>
      </c>
      <c r="AA71" s="13">
        <v>-5195</v>
      </c>
      <c r="AB71" s="13">
        <v>-387.22753999999964</v>
      </c>
      <c r="AC71" s="13">
        <v>-100.99867999999961</v>
      </c>
      <c r="AD71" s="13">
        <v>3082.2079300000014</v>
      </c>
      <c r="AE71" s="13">
        <v>-1434</v>
      </c>
      <c r="AF71" s="13">
        <v>-238</v>
      </c>
    </row>
    <row r="72" spans="1:33" x14ac:dyDescent="0.25">
      <c r="A72" s="3" t="s">
        <v>66</v>
      </c>
      <c r="C72" s="3" t="s">
        <v>365</v>
      </c>
      <c r="E72" s="13">
        <v>14119.949071199999</v>
      </c>
      <c r="F72" s="13">
        <v>10259.886520199998</v>
      </c>
      <c r="G72" s="13">
        <v>11189.880369</v>
      </c>
      <c r="H72" s="58">
        <v>17937.880367000002</v>
      </c>
      <c r="I72" s="58">
        <v>18729.76441</v>
      </c>
      <c r="K72" s="13">
        <v>3140.4</v>
      </c>
      <c r="L72" s="13">
        <v>3570.2781411999999</v>
      </c>
      <c r="M72" s="13">
        <v>3470</v>
      </c>
      <c r="N72" s="13">
        <v>3939.2709299999988</v>
      </c>
      <c r="O72" s="47">
        <v>2460.5699299999997</v>
      </c>
      <c r="P72" s="47">
        <v>2364.4770601999999</v>
      </c>
      <c r="Q72" s="13">
        <v>2684.5583299999998</v>
      </c>
      <c r="R72" s="13">
        <v>2750.2811999999985</v>
      </c>
      <c r="S72" s="13">
        <v>2553.4372499999999</v>
      </c>
      <c r="T72" s="13">
        <v>3114.582429999999</v>
      </c>
      <c r="U72" s="13">
        <v>3198.5476900000003</v>
      </c>
      <c r="V72" s="13">
        <v>2323.3129989999993</v>
      </c>
      <c r="W72" s="13">
        <v>2637.2421469999999</v>
      </c>
      <c r="X72" s="13">
        <v>5231</v>
      </c>
      <c r="Y72" s="13">
        <v>4200</v>
      </c>
      <c r="Z72" s="13">
        <v>5869.6382200000007</v>
      </c>
      <c r="AA72" s="13">
        <v>5547</v>
      </c>
      <c r="AB72" s="13">
        <v>4489.1445399999993</v>
      </c>
      <c r="AC72" s="13">
        <v>5104.6997600000004</v>
      </c>
      <c r="AD72" s="13">
        <v>3588.92011</v>
      </c>
      <c r="AE72" s="13">
        <v>317</v>
      </c>
      <c r="AF72" s="13">
        <v>2802</v>
      </c>
    </row>
    <row r="73" spans="1:33" x14ac:dyDescent="0.25">
      <c r="A73" s="3" t="s">
        <v>68</v>
      </c>
      <c r="C73" s="3" t="s">
        <v>366</v>
      </c>
      <c r="E73" s="13">
        <v>-36544.322511549617</v>
      </c>
      <c r="F73" s="13">
        <v>27782</v>
      </c>
      <c r="G73" s="13">
        <v>24677.006540000017</v>
      </c>
      <c r="H73" s="58">
        <v>14989.284159999987</v>
      </c>
      <c r="I73" s="58">
        <v>-8361.0756513086635</v>
      </c>
      <c r="K73" s="13">
        <v>1394.9</v>
      </c>
      <c r="L73" s="13">
        <v>-1366.39</v>
      </c>
      <c r="M73" s="13">
        <v>-27917.578570000001</v>
      </c>
      <c r="N73" s="13">
        <v>-8659.2539415496176</v>
      </c>
      <c r="O73" s="47">
        <v>5939</v>
      </c>
      <c r="P73" s="47">
        <v>3737</v>
      </c>
      <c r="Q73" s="13">
        <v>1150</v>
      </c>
      <c r="R73" s="13">
        <v>16958</v>
      </c>
      <c r="S73" s="13">
        <v>16909</v>
      </c>
      <c r="T73" s="13">
        <v>5826</v>
      </c>
      <c r="U73" s="13">
        <v>319</v>
      </c>
      <c r="V73" s="13">
        <v>1623.0065400000151</v>
      </c>
      <c r="W73" s="13">
        <v>627.81468999998697</v>
      </c>
      <c r="X73" s="13">
        <v>777</v>
      </c>
      <c r="Y73" s="13">
        <v>2778</v>
      </c>
      <c r="Z73" s="13">
        <v>10805.46947</v>
      </c>
      <c r="AA73" s="13">
        <v>2569</v>
      </c>
      <c r="AB73" s="13">
        <v>2487.7860795637739</v>
      </c>
      <c r="AC73" s="13">
        <v>1523.7121395637739</v>
      </c>
      <c r="AD73" s="13">
        <v>-14941.573870436212</v>
      </c>
      <c r="AE73" s="13">
        <v>550</v>
      </c>
      <c r="AF73" s="13">
        <v>7766</v>
      </c>
    </row>
    <row r="74" spans="1:33" x14ac:dyDescent="0.25">
      <c r="A74" s="18" t="s">
        <v>67</v>
      </c>
      <c r="B74" s="15"/>
      <c r="C74" s="18" t="s">
        <v>367</v>
      </c>
      <c r="D74" s="15"/>
      <c r="E74" s="55">
        <v>-20126.900041924146</v>
      </c>
      <c r="F74" s="55">
        <v>-5793.2374797999801</v>
      </c>
      <c r="G74" s="55">
        <v>-770.3899144501047</v>
      </c>
      <c r="H74" s="55">
        <v>-3350.2884759972494</v>
      </c>
      <c r="I74" s="55">
        <v>-6332.5209999999643</v>
      </c>
      <c r="K74" s="57">
        <v>-7153.0566315745309</v>
      </c>
      <c r="L74" s="57">
        <v>-6144.3118588000007</v>
      </c>
      <c r="M74" s="57">
        <v>-4219.5785700000015</v>
      </c>
      <c r="N74" s="57">
        <v>-2614.9529815496207</v>
      </c>
      <c r="O74" s="57">
        <v>-845.98112000000219</v>
      </c>
      <c r="P74" s="57">
        <v>-3135.652349799996</v>
      </c>
      <c r="Q74" s="57">
        <v>-1966.3720699999931</v>
      </c>
      <c r="R74" s="57">
        <v>153.7680600000167</v>
      </c>
      <c r="S74" s="57">
        <v>-1123.5845599999993</v>
      </c>
      <c r="T74" s="57">
        <v>-1091.4726400000018</v>
      </c>
      <c r="U74" s="57">
        <v>660.06165705000012</v>
      </c>
      <c r="V74" s="57">
        <v>785.60562849989742</v>
      </c>
      <c r="W74" s="57">
        <v>-299.39538249997395</v>
      </c>
      <c r="X74" s="57">
        <v>-40</v>
      </c>
      <c r="Y74" s="57">
        <v>-775</v>
      </c>
      <c r="Z74" s="57">
        <v>-2235.8930934972777</v>
      </c>
      <c r="AA74" s="57">
        <v>-1296</v>
      </c>
      <c r="AB74" s="57">
        <v>-2620.6269199999929</v>
      </c>
      <c r="AC74" s="57">
        <v>-578.28579999999079</v>
      </c>
      <c r="AD74" s="57">
        <v>-1838.6082799999822</v>
      </c>
      <c r="AE74" s="57">
        <f>+SUM(AE69:AE73)</f>
        <v>1306</v>
      </c>
      <c r="AF74" s="57">
        <f>+SUM(AF69:AF73)</f>
        <v>340</v>
      </c>
    </row>
    <row r="75" spans="1:33" x14ac:dyDescent="0.25">
      <c r="AB75" s="101"/>
      <c r="AC75" s="101"/>
      <c r="AD75" s="101"/>
      <c r="AE75" s="101"/>
      <c r="AF75" s="101"/>
    </row>
    <row r="76" spans="1:33" x14ac:dyDescent="0.25">
      <c r="AF76" s="99"/>
      <c r="AG76" s="110"/>
    </row>
    <row r="77" spans="1:33" x14ac:dyDescent="0.25"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111"/>
    </row>
    <row r="78" spans="1:33" x14ac:dyDescent="0.25">
      <c r="A78" s="17" t="s">
        <v>69</v>
      </c>
      <c r="B78" s="1"/>
      <c r="C78" s="17" t="s">
        <v>347</v>
      </c>
      <c r="D78" s="1"/>
      <c r="E78" s="52">
        <v>2019</v>
      </c>
      <c r="F78" s="52">
        <v>2020</v>
      </c>
      <c r="G78" s="52">
        <v>2021</v>
      </c>
      <c r="H78" s="52">
        <v>2022</v>
      </c>
      <c r="I78" s="52">
        <v>2023</v>
      </c>
      <c r="J78" s="2"/>
      <c r="K78" s="46" t="s">
        <v>8</v>
      </c>
      <c r="L78" s="46" t="s">
        <v>13</v>
      </c>
      <c r="M78" s="46" t="s">
        <v>14</v>
      </c>
      <c r="N78" s="46" t="s">
        <v>15</v>
      </c>
      <c r="O78" s="46" t="s">
        <v>9</v>
      </c>
      <c r="P78" s="46" t="s">
        <v>16</v>
      </c>
      <c r="Q78" s="46" t="s">
        <v>17</v>
      </c>
      <c r="R78" s="46" t="s">
        <v>18</v>
      </c>
      <c r="S78" s="46" t="s">
        <v>10</v>
      </c>
      <c r="T78" s="46" t="s">
        <v>19</v>
      </c>
      <c r="U78" s="46" t="s">
        <v>20</v>
      </c>
      <c r="V78" s="46" t="s">
        <v>21</v>
      </c>
      <c r="W78" s="46" t="s">
        <v>11</v>
      </c>
      <c r="X78" s="46" t="s">
        <v>22</v>
      </c>
      <c r="Y78" s="46" t="s">
        <v>23</v>
      </c>
      <c r="Z78" s="46" t="s">
        <v>25</v>
      </c>
      <c r="AA78" s="46" t="s">
        <v>12</v>
      </c>
      <c r="AB78" s="46" t="s">
        <v>26</v>
      </c>
      <c r="AC78" s="46" t="s">
        <v>27</v>
      </c>
      <c r="AD78" s="46" t="s">
        <v>24</v>
      </c>
      <c r="AE78" s="46" t="s">
        <v>407</v>
      </c>
      <c r="AF78" s="46" t="s">
        <v>411</v>
      </c>
    </row>
    <row r="79" spans="1:33" ht="14.25" customHeight="1" x14ac:dyDescent="0.25">
      <c r="A79" s="16" t="s">
        <v>70</v>
      </c>
      <c r="B79" s="1"/>
      <c r="C79" s="16" t="s">
        <v>301</v>
      </c>
      <c r="D79" s="1"/>
      <c r="E79" s="13">
        <v>10795</v>
      </c>
      <c r="F79" s="13">
        <v>19222</v>
      </c>
      <c r="G79" s="13">
        <v>20943</v>
      </c>
      <c r="H79" s="13">
        <v>27128</v>
      </c>
      <c r="I79" s="13">
        <v>18140</v>
      </c>
      <c r="J79" s="2"/>
      <c r="K79" s="26">
        <v>35050</v>
      </c>
      <c r="L79" s="26">
        <v>33704</v>
      </c>
      <c r="M79" s="26">
        <v>10659</v>
      </c>
      <c r="N79" s="13">
        <v>10795</v>
      </c>
      <c r="O79" s="13">
        <v>13295</v>
      </c>
      <c r="P79" s="13">
        <v>10875</v>
      </c>
      <c r="Q79" s="13">
        <v>17804</v>
      </c>
      <c r="R79" s="13">
        <v>19222</v>
      </c>
      <c r="S79" s="13">
        <v>18521</v>
      </c>
      <c r="T79" s="13">
        <v>19429</v>
      </c>
      <c r="U79" s="26">
        <v>20701</v>
      </c>
      <c r="V79" s="26">
        <v>20943</v>
      </c>
      <c r="W79" s="13">
        <v>29991</v>
      </c>
      <c r="X79" s="2">
        <v>26430</v>
      </c>
      <c r="Y79" s="26">
        <v>25272</v>
      </c>
      <c r="Z79" s="26">
        <v>27128</v>
      </c>
      <c r="AA79" s="13">
        <v>19202</v>
      </c>
      <c r="AB79" s="13">
        <v>19645</v>
      </c>
      <c r="AC79" s="13">
        <v>25084</v>
      </c>
      <c r="AD79" s="26">
        <v>18140</v>
      </c>
      <c r="AE79" s="26">
        <v>32635</v>
      </c>
      <c r="AF79" s="26">
        <v>35533</v>
      </c>
    </row>
    <row r="80" spans="1:33" x14ac:dyDescent="0.25">
      <c r="A80" s="16" t="s">
        <v>71</v>
      </c>
      <c r="B80" s="1"/>
      <c r="C80" s="16" t="s">
        <v>302</v>
      </c>
      <c r="D80" s="1"/>
      <c r="E80" s="13">
        <v>30436</v>
      </c>
      <c r="F80" s="13">
        <v>31932</v>
      </c>
      <c r="G80" s="13">
        <v>41127</v>
      </c>
      <c r="H80" s="13">
        <v>39247</v>
      </c>
      <c r="I80" s="13">
        <v>32678</v>
      </c>
      <c r="J80" s="2"/>
      <c r="K80" s="26">
        <v>38855</v>
      </c>
      <c r="L80" s="26">
        <v>39374</v>
      </c>
      <c r="M80" s="26">
        <v>28024</v>
      </c>
      <c r="N80" s="13">
        <v>30436</v>
      </c>
      <c r="O80" s="13">
        <v>29923</v>
      </c>
      <c r="P80" s="13">
        <v>31068</v>
      </c>
      <c r="Q80" s="13">
        <v>31043</v>
      </c>
      <c r="R80" s="13">
        <v>31932</v>
      </c>
      <c r="S80" s="13">
        <v>33937</v>
      </c>
      <c r="T80" s="13">
        <v>36404</v>
      </c>
      <c r="U80" s="26">
        <v>39654</v>
      </c>
      <c r="V80" s="26">
        <v>41127</v>
      </c>
      <c r="W80" s="13">
        <v>45160</v>
      </c>
      <c r="X80" s="2">
        <v>46372</v>
      </c>
      <c r="Y80" s="26">
        <v>45530</v>
      </c>
      <c r="Z80" s="26">
        <v>39247</v>
      </c>
      <c r="AA80" s="13">
        <v>36933</v>
      </c>
      <c r="AB80" s="13">
        <v>36877</v>
      </c>
      <c r="AC80" s="13">
        <v>33745</v>
      </c>
      <c r="AD80" s="26">
        <v>32678</v>
      </c>
      <c r="AE80" s="26">
        <v>33475</v>
      </c>
      <c r="AF80" s="26">
        <v>30730</v>
      </c>
    </row>
    <row r="81" spans="1:32" x14ac:dyDescent="0.25">
      <c r="A81" s="16" t="s">
        <v>72</v>
      </c>
      <c r="B81" s="1"/>
      <c r="C81" s="16" t="s">
        <v>348</v>
      </c>
      <c r="D81" s="1"/>
      <c r="E81" s="13">
        <v>7826</v>
      </c>
      <c r="F81" s="13">
        <v>5813</v>
      </c>
      <c r="G81" s="13">
        <v>5669</v>
      </c>
      <c r="H81" s="13">
        <v>6703</v>
      </c>
      <c r="I81" s="13">
        <v>7522</v>
      </c>
      <c r="J81" s="2"/>
      <c r="K81" s="26">
        <v>13759</v>
      </c>
      <c r="L81" s="26">
        <v>13939</v>
      </c>
      <c r="M81" s="26">
        <v>11287</v>
      </c>
      <c r="N81" s="13">
        <v>7826</v>
      </c>
      <c r="O81" s="13">
        <v>7783</v>
      </c>
      <c r="P81" s="13">
        <v>8631</v>
      </c>
      <c r="Q81" s="13">
        <v>9512</v>
      </c>
      <c r="R81" s="13">
        <v>5813</v>
      </c>
      <c r="S81" s="13">
        <v>5745</v>
      </c>
      <c r="T81" s="13">
        <v>5263.5030399999987</v>
      </c>
      <c r="U81" s="26">
        <v>6247.6679800000002</v>
      </c>
      <c r="V81" s="26">
        <v>5669</v>
      </c>
      <c r="W81" s="13">
        <v>5323</v>
      </c>
      <c r="X81" s="2">
        <v>5741</v>
      </c>
      <c r="Y81" s="26">
        <v>5718</v>
      </c>
      <c r="Z81" s="26">
        <v>6703</v>
      </c>
      <c r="AA81" s="13">
        <v>4106</v>
      </c>
      <c r="AB81" s="13">
        <v>4541</v>
      </c>
      <c r="AC81" s="13">
        <v>3993</v>
      </c>
      <c r="AD81" s="26">
        <v>7522</v>
      </c>
      <c r="AE81" s="26">
        <v>7331</v>
      </c>
      <c r="AF81" s="26">
        <v>6627</v>
      </c>
    </row>
    <row r="82" spans="1:32" x14ac:dyDescent="0.25">
      <c r="A82" s="16" t="s">
        <v>73</v>
      </c>
      <c r="B82" s="1"/>
      <c r="C82" s="16" t="s">
        <v>349</v>
      </c>
      <c r="D82" s="1"/>
      <c r="E82" s="13">
        <v>38271</v>
      </c>
      <c r="F82" s="13">
        <v>29884</v>
      </c>
      <c r="G82" s="13">
        <v>64608</v>
      </c>
      <c r="H82" s="13">
        <v>51160</v>
      </c>
      <c r="I82" s="13">
        <v>40700.844170000004</v>
      </c>
      <c r="J82" s="2"/>
      <c r="K82" s="26">
        <v>26982</v>
      </c>
      <c r="L82" s="26">
        <v>30081</v>
      </c>
      <c r="M82" s="26">
        <v>38096</v>
      </c>
      <c r="N82" s="13">
        <v>38271</v>
      </c>
      <c r="O82" s="13">
        <v>43496</v>
      </c>
      <c r="P82" s="13">
        <v>24464</v>
      </c>
      <c r="Q82" s="13">
        <v>24236</v>
      </c>
      <c r="R82" s="13">
        <v>29884</v>
      </c>
      <c r="S82" s="13">
        <v>30104</v>
      </c>
      <c r="T82" s="13">
        <v>29619.066529999996</v>
      </c>
      <c r="U82" s="26">
        <v>62480.519990000001</v>
      </c>
      <c r="V82" s="26">
        <v>64608</v>
      </c>
      <c r="W82" s="13">
        <v>62241</v>
      </c>
      <c r="X82" s="59">
        <v>62847</v>
      </c>
      <c r="Y82" s="26">
        <v>54090.117390000007</v>
      </c>
      <c r="Z82" s="26">
        <v>51160</v>
      </c>
      <c r="AA82" s="13">
        <v>44603.061300000001</v>
      </c>
      <c r="AB82" s="13">
        <v>44167.061300000001</v>
      </c>
      <c r="AC82" s="13">
        <v>45204.061300000001</v>
      </c>
      <c r="AD82" s="26">
        <v>40700.844170000004</v>
      </c>
      <c r="AE82" s="26">
        <v>40469</v>
      </c>
      <c r="AF82" s="26">
        <v>37736</v>
      </c>
    </row>
    <row r="83" spans="1:32" ht="14.25" customHeight="1" x14ac:dyDescent="0.25">
      <c r="A83" s="16" t="s">
        <v>74</v>
      </c>
      <c r="B83" s="1"/>
      <c r="C83" s="16" t="s">
        <v>304</v>
      </c>
      <c r="D83" s="1"/>
      <c r="E83" s="13">
        <v>0</v>
      </c>
      <c r="F83" s="13">
        <v>14947</v>
      </c>
      <c r="G83" s="13">
        <v>33377</v>
      </c>
      <c r="H83" s="13">
        <v>4549</v>
      </c>
      <c r="I83" s="13">
        <v>5612</v>
      </c>
      <c r="J83" s="2"/>
      <c r="K83" s="26">
        <v>0</v>
      </c>
      <c r="L83" s="28">
        <v>0</v>
      </c>
      <c r="M83" s="26">
        <v>0</v>
      </c>
      <c r="N83" s="13">
        <v>0</v>
      </c>
      <c r="O83" s="13">
        <v>0</v>
      </c>
      <c r="P83" s="13">
        <v>0</v>
      </c>
      <c r="Q83" s="13">
        <v>0</v>
      </c>
      <c r="R83" s="13">
        <v>14947</v>
      </c>
      <c r="S83" s="13">
        <v>0</v>
      </c>
      <c r="T83" s="13">
        <v>0</v>
      </c>
      <c r="U83" s="26">
        <v>33041.912670000005</v>
      </c>
      <c r="V83" s="26">
        <v>33377</v>
      </c>
      <c r="W83" s="13">
        <v>34870</v>
      </c>
      <c r="X83" s="59">
        <v>39239</v>
      </c>
      <c r="Y83" s="26">
        <v>50372</v>
      </c>
      <c r="Z83" s="26">
        <v>4549</v>
      </c>
      <c r="AA83" s="13">
        <v>4574</v>
      </c>
      <c r="AB83" s="13">
        <v>3456</v>
      </c>
      <c r="AC83" s="13">
        <v>5685</v>
      </c>
      <c r="AD83" s="26">
        <v>5612</v>
      </c>
      <c r="AE83" s="26">
        <v>5601</v>
      </c>
      <c r="AF83" s="26">
        <v>5244</v>
      </c>
    </row>
    <row r="84" spans="1:32" s="12" customFormat="1" x14ac:dyDescent="0.25">
      <c r="A84" s="5" t="s">
        <v>75</v>
      </c>
      <c r="C84" s="5" t="s">
        <v>299</v>
      </c>
      <c r="E84" s="19">
        <v>87328</v>
      </c>
      <c r="F84" s="19">
        <v>101798</v>
      </c>
      <c r="G84" s="19">
        <v>165724</v>
      </c>
      <c r="H84" s="19">
        <v>128787</v>
      </c>
      <c r="I84" s="19">
        <v>104652.84417</v>
      </c>
      <c r="J84" s="56"/>
      <c r="K84" s="27">
        <v>114646</v>
      </c>
      <c r="L84" s="29">
        <v>117098</v>
      </c>
      <c r="M84" s="27">
        <v>88066</v>
      </c>
      <c r="N84" s="19">
        <v>87328</v>
      </c>
      <c r="O84" s="19">
        <v>94497</v>
      </c>
      <c r="P84" s="19">
        <v>75038</v>
      </c>
      <c r="Q84" s="19">
        <v>82595</v>
      </c>
      <c r="R84" s="19">
        <v>101798</v>
      </c>
      <c r="S84" s="19">
        <v>88307</v>
      </c>
      <c r="T84" s="19">
        <v>90715.569569999992</v>
      </c>
      <c r="U84" s="27">
        <v>162125.10064000002</v>
      </c>
      <c r="V84" s="27">
        <v>165724</v>
      </c>
      <c r="W84" s="19">
        <v>177585</v>
      </c>
      <c r="X84" s="19">
        <v>180629</v>
      </c>
      <c r="Y84" s="27">
        <v>180982.11739</v>
      </c>
      <c r="Z84" s="27">
        <v>128787</v>
      </c>
      <c r="AA84" s="27">
        <v>109418.0613</v>
      </c>
      <c r="AB84" s="27">
        <v>108686.0613</v>
      </c>
      <c r="AC84" s="27">
        <v>113711.0613</v>
      </c>
      <c r="AD84" s="27">
        <v>104652.84417</v>
      </c>
      <c r="AE84" s="27">
        <v>119511</v>
      </c>
      <c r="AF84" s="27">
        <f>SUM(AF79:AF83)</f>
        <v>115870</v>
      </c>
    </row>
    <row r="85" spans="1:32" x14ac:dyDescent="0.25">
      <c r="A85" s="3" t="s">
        <v>76</v>
      </c>
      <c r="C85" s="3" t="s">
        <v>350</v>
      </c>
      <c r="E85" s="13">
        <v>11638</v>
      </c>
      <c r="F85" s="13">
        <v>11304</v>
      </c>
      <c r="G85" s="13">
        <v>11171</v>
      </c>
      <c r="H85" s="13">
        <v>15804.643708599986</v>
      </c>
      <c r="I85" s="13">
        <v>15072</v>
      </c>
      <c r="K85" s="47">
        <v>28025</v>
      </c>
      <c r="L85" s="47">
        <v>31361</v>
      </c>
      <c r="M85" s="47">
        <v>17473</v>
      </c>
      <c r="N85" s="47">
        <v>11638</v>
      </c>
      <c r="O85" s="47">
        <v>12268</v>
      </c>
      <c r="P85" s="47">
        <v>12977</v>
      </c>
      <c r="Q85" s="47">
        <v>12659</v>
      </c>
      <c r="R85" s="47">
        <v>11304</v>
      </c>
      <c r="S85" s="47">
        <v>12236</v>
      </c>
      <c r="T85" s="47">
        <v>11859</v>
      </c>
      <c r="U85" s="47">
        <v>13168</v>
      </c>
      <c r="V85" s="47">
        <v>11171</v>
      </c>
      <c r="W85" s="47">
        <v>17842</v>
      </c>
      <c r="X85" s="2">
        <v>15373</v>
      </c>
      <c r="Y85" s="47">
        <v>17639</v>
      </c>
      <c r="Z85" s="47">
        <v>15804.643708599986</v>
      </c>
      <c r="AA85" s="47">
        <v>15736</v>
      </c>
      <c r="AB85" s="47">
        <v>16614</v>
      </c>
      <c r="AC85" s="47">
        <v>16407</v>
      </c>
      <c r="AD85" s="47">
        <v>15072</v>
      </c>
      <c r="AE85" s="47">
        <v>16530</v>
      </c>
      <c r="AF85" s="47">
        <v>15133</v>
      </c>
    </row>
    <row r="86" spans="1:32" x14ac:dyDescent="0.25">
      <c r="A86" s="3" t="s">
        <v>77</v>
      </c>
      <c r="C86" s="3" t="s">
        <v>326</v>
      </c>
      <c r="E86" s="13">
        <v>5171</v>
      </c>
      <c r="F86" s="13">
        <v>6623</v>
      </c>
      <c r="G86" s="13">
        <v>9237</v>
      </c>
      <c r="H86" s="13">
        <v>8037</v>
      </c>
      <c r="I86" s="13">
        <v>1161</v>
      </c>
      <c r="K86" s="47">
        <v>4518</v>
      </c>
      <c r="L86" s="47">
        <v>4656</v>
      </c>
      <c r="M86" s="47">
        <v>5653</v>
      </c>
      <c r="N86" s="47">
        <v>5171</v>
      </c>
      <c r="O86" s="47">
        <v>5122</v>
      </c>
      <c r="P86" s="47">
        <v>6003</v>
      </c>
      <c r="Q86" s="47">
        <v>7089</v>
      </c>
      <c r="R86" s="47">
        <v>6623</v>
      </c>
      <c r="S86" s="47">
        <v>7235</v>
      </c>
      <c r="T86" s="47">
        <v>8083</v>
      </c>
      <c r="U86" s="47">
        <v>8764</v>
      </c>
      <c r="V86" s="47">
        <v>9237</v>
      </c>
      <c r="W86" s="47">
        <v>9398</v>
      </c>
      <c r="X86" s="2">
        <v>10377</v>
      </c>
      <c r="Y86" s="47">
        <v>8815</v>
      </c>
      <c r="Z86" s="47">
        <v>8037</v>
      </c>
      <c r="AA86" s="47">
        <v>8272</v>
      </c>
      <c r="AB86" s="47">
        <v>8220</v>
      </c>
      <c r="AC86" s="47">
        <v>12155</v>
      </c>
      <c r="AD86" s="47">
        <v>1161</v>
      </c>
      <c r="AE86" s="47">
        <v>2684</v>
      </c>
      <c r="AF86" s="47">
        <v>2908</v>
      </c>
    </row>
    <row r="87" spans="1:32" x14ac:dyDescent="0.25">
      <c r="A87" s="3" t="s">
        <v>78</v>
      </c>
      <c r="C87" s="3" t="s">
        <v>351</v>
      </c>
      <c r="E87" s="13">
        <v>13846</v>
      </c>
      <c r="F87" s="13">
        <v>12888</v>
      </c>
      <c r="G87" s="13">
        <v>17793</v>
      </c>
      <c r="H87" s="13">
        <v>25976.766632956169</v>
      </c>
      <c r="I87" s="13">
        <v>22323.020080973281</v>
      </c>
      <c r="K87" s="47">
        <v>25084</v>
      </c>
      <c r="L87" s="47">
        <v>27592</v>
      </c>
      <c r="M87" s="47">
        <v>12353</v>
      </c>
      <c r="N87" s="47">
        <v>13846</v>
      </c>
      <c r="O87" s="47">
        <v>16100</v>
      </c>
      <c r="P87" s="47">
        <v>17776</v>
      </c>
      <c r="Q87" s="47">
        <v>20269</v>
      </c>
      <c r="R87" s="47">
        <v>12888</v>
      </c>
      <c r="S87" s="47">
        <v>18271</v>
      </c>
      <c r="T87" s="47">
        <v>14924</v>
      </c>
      <c r="U87" s="47">
        <v>16046.18181087331</v>
      </c>
      <c r="V87" s="47">
        <v>17793</v>
      </c>
      <c r="W87" s="47">
        <v>18272.787855730177</v>
      </c>
      <c r="X87" s="2">
        <v>19359.916913867706</v>
      </c>
      <c r="Y87" s="47">
        <v>17065</v>
      </c>
      <c r="Z87" s="47">
        <v>25976.766632956169</v>
      </c>
      <c r="AA87" s="47">
        <v>24101.059563004957</v>
      </c>
      <c r="AB87" s="47">
        <v>24291.706727366403</v>
      </c>
      <c r="AC87" s="47">
        <v>22850.83015559</v>
      </c>
      <c r="AD87" s="47">
        <v>22323.020080973281</v>
      </c>
      <c r="AE87" s="47">
        <v>20326</v>
      </c>
      <c r="AF87" s="47">
        <v>20685</v>
      </c>
    </row>
    <row r="88" spans="1:32" x14ac:dyDescent="0.25">
      <c r="A88" s="3" t="s">
        <v>79</v>
      </c>
      <c r="C88" s="3" t="s">
        <v>352</v>
      </c>
      <c r="E88" s="13">
        <v>0</v>
      </c>
      <c r="F88" s="13">
        <v>3552</v>
      </c>
      <c r="G88" s="13">
        <v>2792</v>
      </c>
      <c r="H88" s="13">
        <v>5698</v>
      </c>
      <c r="I88" s="13">
        <v>5783</v>
      </c>
      <c r="K88" s="47">
        <v>0</v>
      </c>
      <c r="L88" s="47">
        <v>0</v>
      </c>
      <c r="M88" s="47">
        <v>0</v>
      </c>
      <c r="N88" s="47">
        <v>0</v>
      </c>
      <c r="O88" s="47">
        <v>0</v>
      </c>
      <c r="P88" s="47">
        <v>0</v>
      </c>
      <c r="Q88" s="47"/>
      <c r="R88" s="47">
        <v>3552</v>
      </c>
      <c r="S88" s="47">
        <v>0</v>
      </c>
      <c r="T88" s="47">
        <v>0</v>
      </c>
      <c r="U88" s="47">
        <v>3638</v>
      </c>
      <c r="V88" s="47">
        <v>2792</v>
      </c>
      <c r="W88" s="47">
        <v>3290</v>
      </c>
      <c r="X88" s="2">
        <v>4244</v>
      </c>
      <c r="Y88" s="47">
        <v>3736</v>
      </c>
      <c r="Z88" s="47">
        <v>5698</v>
      </c>
      <c r="AA88" s="47">
        <v>8028</v>
      </c>
      <c r="AB88" s="47">
        <v>7856</v>
      </c>
      <c r="AC88" s="47">
        <v>6072</v>
      </c>
      <c r="AD88" s="47">
        <v>5783</v>
      </c>
      <c r="AE88" s="47">
        <v>5623</v>
      </c>
      <c r="AF88" s="47">
        <v>5456</v>
      </c>
    </row>
    <row r="89" spans="1:32" x14ac:dyDescent="0.25">
      <c r="A89" s="3" t="s">
        <v>80</v>
      </c>
      <c r="C89" s="3" t="s">
        <v>353</v>
      </c>
      <c r="E89" s="13">
        <v>7997</v>
      </c>
      <c r="F89" s="13">
        <v>9183</v>
      </c>
      <c r="G89" s="13">
        <v>4519</v>
      </c>
      <c r="H89" s="13">
        <v>5603.1247000000003</v>
      </c>
      <c r="I89" s="13">
        <v>5492.953300000001</v>
      </c>
      <c r="K89" s="47">
        <v>15181</v>
      </c>
      <c r="L89" s="47">
        <v>15098</v>
      </c>
      <c r="M89" s="47">
        <v>10167</v>
      </c>
      <c r="N89" s="47">
        <v>7997</v>
      </c>
      <c r="O89" s="47">
        <v>6167</v>
      </c>
      <c r="P89" s="47">
        <v>6358</v>
      </c>
      <c r="Q89" s="47">
        <v>7251</v>
      </c>
      <c r="R89" s="47">
        <v>9183</v>
      </c>
      <c r="S89" s="47">
        <v>9071</v>
      </c>
      <c r="T89" s="47">
        <v>7859</v>
      </c>
      <c r="U89" s="47">
        <v>5713.2153600000011</v>
      </c>
      <c r="V89" s="47">
        <v>4519</v>
      </c>
      <c r="W89" s="47">
        <v>5374.1145299999998</v>
      </c>
      <c r="X89" s="2">
        <v>6771.7731300000005</v>
      </c>
      <c r="Y89" s="47">
        <v>7776.5167200000005</v>
      </c>
      <c r="Z89" s="47">
        <v>5603.1247000000003</v>
      </c>
      <c r="AA89" s="47">
        <v>5530.35772</v>
      </c>
      <c r="AB89" s="47">
        <v>6727.8652600000005</v>
      </c>
      <c r="AC89" s="47">
        <v>7370.2035999999998</v>
      </c>
      <c r="AD89" s="47">
        <v>5492.953300000001</v>
      </c>
      <c r="AE89" s="47">
        <v>6153</v>
      </c>
      <c r="AF89" s="47">
        <v>7409</v>
      </c>
    </row>
    <row r="90" spans="1:32" s="12" customFormat="1" x14ac:dyDescent="0.25">
      <c r="A90" s="5" t="s">
        <v>81</v>
      </c>
      <c r="C90" s="5" t="s">
        <v>354</v>
      </c>
      <c r="E90" s="19">
        <v>38652</v>
      </c>
      <c r="F90" s="19">
        <v>43550</v>
      </c>
      <c r="G90" s="19">
        <v>45513</v>
      </c>
      <c r="H90" s="19">
        <v>61119.535041556155</v>
      </c>
      <c r="I90" s="19">
        <v>49831.973380973279</v>
      </c>
      <c r="J90" s="60"/>
      <c r="K90" s="27">
        <v>72808</v>
      </c>
      <c r="L90" s="29">
        <v>78707</v>
      </c>
      <c r="M90" s="27">
        <v>45646</v>
      </c>
      <c r="N90" s="19">
        <v>38652</v>
      </c>
      <c r="O90" s="19">
        <v>39657</v>
      </c>
      <c r="P90" s="19">
        <v>43114</v>
      </c>
      <c r="Q90" s="19">
        <v>47268</v>
      </c>
      <c r="R90" s="19">
        <v>43550</v>
      </c>
      <c r="S90" s="19">
        <v>46813</v>
      </c>
      <c r="T90" s="19">
        <v>42725</v>
      </c>
      <c r="U90" s="27">
        <v>47329.397170873315</v>
      </c>
      <c r="V90" s="27">
        <v>45513</v>
      </c>
      <c r="W90" s="19">
        <v>54176.902385730173</v>
      </c>
      <c r="X90" s="19">
        <v>56125.690043867711</v>
      </c>
      <c r="Y90" s="27">
        <v>55031.51672</v>
      </c>
      <c r="Z90" s="27">
        <v>61119.535041556155</v>
      </c>
      <c r="AA90" s="19">
        <v>61667.417283004957</v>
      </c>
      <c r="AB90" s="19">
        <v>63709.571987366398</v>
      </c>
      <c r="AC90" s="19">
        <v>64855.033755589997</v>
      </c>
      <c r="AD90" s="27">
        <v>49831.973380973279</v>
      </c>
      <c r="AE90" s="27">
        <v>51316</v>
      </c>
      <c r="AF90" s="27">
        <f>SUM(AF85:AF89)</f>
        <v>51591</v>
      </c>
    </row>
    <row r="91" spans="1:32" s="12" customFormat="1" x14ac:dyDescent="0.25">
      <c r="A91" s="5" t="s">
        <v>82</v>
      </c>
      <c r="C91" s="5" t="s">
        <v>355</v>
      </c>
      <c r="E91" s="27">
        <v>48676</v>
      </c>
      <c r="F91" s="27">
        <v>58248</v>
      </c>
      <c r="G91" s="27">
        <v>120211</v>
      </c>
      <c r="H91" s="27">
        <v>67667.464958443845</v>
      </c>
      <c r="I91" s="27">
        <v>54820.870789026703</v>
      </c>
      <c r="J91" s="60"/>
      <c r="K91" s="27">
        <v>41838</v>
      </c>
      <c r="L91" s="27">
        <v>38391</v>
      </c>
      <c r="M91" s="27">
        <v>42420</v>
      </c>
      <c r="N91" s="27">
        <v>48676</v>
      </c>
      <c r="O91" s="27">
        <v>54840</v>
      </c>
      <c r="P91" s="27">
        <v>31924</v>
      </c>
      <c r="Q91" s="27">
        <v>35327</v>
      </c>
      <c r="R91" s="27">
        <v>58248</v>
      </c>
      <c r="S91" s="27">
        <v>41494</v>
      </c>
      <c r="T91" s="27">
        <v>47990.569569999992</v>
      </c>
      <c r="U91" s="27">
        <v>114795.7034691267</v>
      </c>
      <c r="V91" s="27">
        <v>120211</v>
      </c>
      <c r="W91" s="27">
        <v>123408.09761426982</v>
      </c>
      <c r="X91" s="27">
        <v>124503.30995613229</v>
      </c>
      <c r="Y91" s="27">
        <v>125950.60067</v>
      </c>
      <c r="Z91" s="27">
        <v>67667.464958443845</v>
      </c>
      <c r="AA91" s="27">
        <v>47750.644016995044</v>
      </c>
      <c r="AB91" s="27">
        <v>44976.489312633603</v>
      </c>
      <c r="AC91" s="27">
        <v>48856.027544410004</v>
      </c>
      <c r="AD91" s="27">
        <v>54820.870789026718</v>
      </c>
      <c r="AE91" s="27">
        <f>+AE84-AE90</f>
        <v>68195</v>
      </c>
      <c r="AF91" s="27">
        <f>+AF84-AF90</f>
        <v>64279</v>
      </c>
    </row>
    <row r="92" spans="1:32" x14ac:dyDescent="0.25">
      <c r="A92" s="3" t="s">
        <v>83</v>
      </c>
      <c r="C92" s="3" t="s">
        <v>356</v>
      </c>
      <c r="E92" s="13">
        <v>7995</v>
      </c>
      <c r="F92" s="13">
        <f>+F91-E91</f>
        <v>9572</v>
      </c>
      <c r="G92" s="13">
        <f>+G91-F91</f>
        <v>61963</v>
      </c>
      <c r="H92" s="13">
        <f t="shared" ref="H92" si="29">+H91-G91</f>
        <v>-52543.535041556155</v>
      </c>
      <c r="I92" s="13">
        <f>+I91-H91</f>
        <v>-12846.594169417142</v>
      </c>
      <c r="K92" s="47">
        <v>1157</v>
      </c>
      <c r="L92" s="13">
        <f>+L91-K91</f>
        <v>-3447</v>
      </c>
      <c r="M92" s="13">
        <f t="shared" ref="M92:AF92" si="30">+M91-L91</f>
        <v>4029</v>
      </c>
      <c r="N92" s="13">
        <f t="shared" si="30"/>
        <v>6256</v>
      </c>
      <c r="O92" s="13">
        <f t="shared" si="30"/>
        <v>6164</v>
      </c>
      <c r="P92" s="13">
        <f t="shared" si="30"/>
        <v>-22916</v>
      </c>
      <c r="Q92" s="13">
        <f t="shared" si="30"/>
        <v>3403</v>
      </c>
      <c r="R92" s="13">
        <f t="shared" si="30"/>
        <v>22921</v>
      </c>
      <c r="S92" s="13">
        <f t="shared" si="30"/>
        <v>-16754</v>
      </c>
      <c r="T92" s="13">
        <f t="shared" si="30"/>
        <v>6496.5695699999924</v>
      </c>
      <c r="U92" s="13">
        <f t="shared" si="30"/>
        <v>66805.133899126711</v>
      </c>
      <c r="V92" s="13">
        <f t="shared" si="30"/>
        <v>5415.2965308732964</v>
      </c>
      <c r="W92" s="13">
        <f t="shared" si="30"/>
        <v>3197.09761426982</v>
      </c>
      <c r="X92" s="13">
        <f t="shared" si="30"/>
        <v>1095.2123418624687</v>
      </c>
      <c r="Y92" s="13">
        <f t="shared" si="30"/>
        <v>1447.290713867711</v>
      </c>
      <c r="Z92" s="13">
        <f t="shared" si="30"/>
        <v>-58283.135711556155</v>
      </c>
      <c r="AA92" s="13">
        <f t="shared" si="30"/>
        <v>-19916.820941448801</v>
      </c>
      <c r="AB92" s="13">
        <f t="shared" si="30"/>
        <v>-2774.154704361441</v>
      </c>
      <c r="AC92" s="13">
        <f t="shared" si="30"/>
        <v>3879.5382317764015</v>
      </c>
      <c r="AD92" s="13">
        <f t="shared" si="30"/>
        <v>5964.8432446167135</v>
      </c>
      <c r="AE92" s="13">
        <f t="shared" si="30"/>
        <v>13374.129210973282</v>
      </c>
      <c r="AF92" s="13">
        <f t="shared" si="30"/>
        <v>-3916</v>
      </c>
    </row>
    <row r="93" spans="1:32" x14ac:dyDescent="0.25"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</row>
    <row r="94" spans="1:32" x14ac:dyDescent="0.25">
      <c r="E94" s="99"/>
      <c r="F94" s="99"/>
      <c r="G94" s="99"/>
      <c r="H94" s="99"/>
      <c r="I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</row>
    <row r="95" spans="1:32" x14ac:dyDescent="0.25"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</row>
    <row r="96" spans="1:32" x14ac:dyDescent="0.25">
      <c r="A96" s="4" t="s">
        <v>96</v>
      </c>
      <c r="B96" s="1"/>
      <c r="C96" s="4" t="s">
        <v>344</v>
      </c>
      <c r="D96" s="1"/>
      <c r="E96" s="52">
        <v>2019</v>
      </c>
      <c r="F96" s="52">
        <v>2020</v>
      </c>
      <c r="G96" s="52">
        <v>2021</v>
      </c>
      <c r="H96" s="52">
        <v>2022</v>
      </c>
      <c r="I96" s="52">
        <v>2023</v>
      </c>
      <c r="J96" s="2"/>
      <c r="K96" s="46" t="s">
        <v>8</v>
      </c>
      <c r="L96" s="46" t="s">
        <v>13</v>
      </c>
      <c r="M96" s="46" t="s">
        <v>14</v>
      </c>
      <c r="N96" s="46" t="s">
        <v>15</v>
      </c>
      <c r="O96" s="46" t="s">
        <v>9</v>
      </c>
      <c r="P96" s="46" t="s">
        <v>16</v>
      </c>
      <c r="Q96" s="46" t="s">
        <v>17</v>
      </c>
      <c r="R96" s="46" t="s">
        <v>18</v>
      </c>
      <c r="S96" s="46" t="s">
        <v>10</v>
      </c>
      <c r="T96" s="46" t="s">
        <v>19</v>
      </c>
      <c r="U96" s="46" t="s">
        <v>20</v>
      </c>
      <c r="V96" s="46" t="s">
        <v>21</v>
      </c>
      <c r="W96" s="46" t="s">
        <v>11</v>
      </c>
      <c r="X96" s="46" t="s">
        <v>22</v>
      </c>
      <c r="Y96" s="46" t="s">
        <v>23</v>
      </c>
      <c r="Z96" s="46" t="s">
        <v>25</v>
      </c>
      <c r="AA96" s="46" t="s">
        <v>12</v>
      </c>
      <c r="AB96" s="46" t="s">
        <v>26</v>
      </c>
      <c r="AC96" s="46" t="s">
        <v>27</v>
      </c>
      <c r="AD96" s="46" t="s">
        <v>24</v>
      </c>
      <c r="AE96" s="46" t="s">
        <v>407</v>
      </c>
      <c r="AF96" s="46" t="s">
        <v>411</v>
      </c>
    </row>
    <row r="97" spans="1:32" x14ac:dyDescent="0.25">
      <c r="A97" s="16" t="s">
        <v>97</v>
      </c>
      <c r="C97" s="16" t="s">
        <v>345</v>
      </c>
      <c r="E97" s="13">
        <v>51039</v>
      </c>
      <c r="F97" s="26">
        <v>28371</v>
      </c>
      <c r="G97" s="26">
        <v>21941.71</v>
      </c>
      <c r="H97" s="26">
        <v>21941.71</v>
      </c>
      <c r="I97" s="26">
        <v>19684.71</v>
      </c>
      <c r="J97" s="2"/>
      <c r="K97" s="13">
        <v>587</v>
      </c>
      <c r="L97" s="13">
        <v>587</v>
      </c>
      <c r="M97" s="13">
        <v>587</v>
      </c>
      <c r="N97" s="26">
        <v>51039</v>
      </c>
      <c r="O97" s="13">
        <v>51039</v>
      </c>
      <c r="P97" s="13">
        <v>51039</v>
      </c>
      <c r="Q97" s="13">
        <v>51039</v>
      </c>
      <c r="R97" s="13">
        <v>28371</v>
      </c>
      <c r="S97" s="13">
        <v>28371</v>
      </c>
      <c r="T97" s="13">
        <v>28369.667723831844</v>
      </c>
      <c r="U97" s="13">
        <v>28370</v>
      </c>
      <c r="V97" s="13">
        <v>21941.71</v>
      </c>
      <c r="W97" s="13">
        <v>21941.71</v>
      </c>
      <c r="X97" s="13">
        <v>21941.71</v>
      </c>
      <c r="Y97" s="13">
        <v>21941.71</v>
      </c>
      <c r="Z97" s="13">
        <v>21941.71</v>
      </c>
      <c r="AA97" s="13">
        <v>21941.71</v>
      </c>
      <c r="AB97" s="13">
        <v>21941.71</v>
      </c>
      <c r="AC97" s="26">
        <v>21941.71</v>
      </c>
      <c r="AD97" s="26">
        <v>19684.71</v>
      </c>
      <c r="AE97" s="104">
        <v>19685</v>
      </c>
      <c r="AF97" s="104">
        <v>19685</v>
      </c>
    </row>
    <row r="98" spans="1:32" x14ac:dyDescent="0.25">
      <c r="A98" s="16" t="s">
        <v>98</v>
      </c>
      <c r="C98" s="16" t="s">
        <v>346</v>
      </c>
      <c r="E98" s="13">
        <v>84155</v>
      </c>
      <c r="F98" s="26">
        <v>126799</v>
      </c>
      <c r="G98" s="26">
        <v>147474.42489483606</v>
      </c>
      <c r="H98" s="26">
        <v>138386.19293380517</v>
      </c>
      <c r="I98" s="26">
        <v>131405.05786923502</v>
      </c>
      <c r="J98" s="2"/>
      <c r="K98" s="13">
        <v>136279</v>
      </c>
      <c r="L98" s="13">
        <v>135499</v>
      </c>
      <c r="M98" s="13">
        <v>106351</v>
      </c>
      <c r="N98" s="26">
        <v>84155</v>
      </c>
      <c r="O98" s="13">
        <v>81678</v>
      </c>
      <c r="P98" s="13">
        <v>83518</v>
      </c>
      <c r="Q98" s="13">
        <v>88108</v>
      </c>
      <c r="R98" s="13">
        <v>126799</v>
      </c>
      <c r="S98" s="13">
        <v>126920</v>
      </c>
      <c r="T98" s="13">
        <v>126182</v>
      </c>
      <c r="U98" s="13">
        <v>125947</v>
      </c>
      <c r="V98" s="13">
        <v>147474.42489483606</v>
      </c>
      <c r="W98" s="13">
        <v>146097.83772415254</v>
      </c>
      <c r="X98" s="13">
        <v>144097.34403720166</v>
      </c>
      <c r="Y98" s="13">
        <v>143556.97219254449</v>
      </c>
      <c r="Z98" s="13">
        <v>138386.19293380517</v>
      </c>
      <c r="AA98" s="13">
        <v>136988.60296459528</v>
      </c>
      <c r="AB98" s="13">
        <v>135533.06137957179</v>
      </c>
      <c r="AC98" s="26">
        <v>132777.73789075567</v>
      </c>
      <c r="AD98" s="26">
        <v>131405.05786923502</v>
      </c>
      <c r="AE98" s="104">
        <v>130147</v>
      </c>
      <c r="AF98" s="104">
        <v>130697</v>
      </c>
    </row>
    <row r="99" spans="1:32" x14ac:dyDescent="0.25">
      <c r="A99" s="16" t="s">
        <v>99</v>
      </c>
      <c r="C99" s="16" t="s">
        <v>314</v>
      </c>
      <c r="E99" s="13">
        <v>87010</v>
      </c>
      <c r="F99" s="26">
        <v>85785</v>
      </c>
      <c r="G99" s="26">
        <v>84745</v>
      </c>
      <c r="H99" s="26">
        <v>83749</v>
      </c>
      <c r="I99" s="26">
        <v>83210</v>
      </c>
      <c r="J99" s="2"/>
      <c r="K99" s="13">
        <v>116158</v>
      </c>
      <c r="L99" s="13">
        <v>115325</v>
      </c>
      <c r="M99" s="13">
        <v>94342</v>
      </c>
      <c r="N99" s="26">
        <v>87010</v>
      </c>
      <c r="O99" s="13">
        <v>86705</v>
      </c>
      <c r="P99" s="13">
        <v>86398</v>
      </c>
      <c r="Q99" s="13">
        <v>86138</v>
      </c>
      <c r="R99" s="13">
        <v>85785</v>
      </c>
      <c r="S99" s="13">
        <v>85535</v>
      </c>
      <c r="T99" s="13">
        <v>85319</v>
      </c>
      <c r="U99" s="13">
        <v>85050</v>
      </c>
      <c r="V99" s="13">
        <v>84745</v>
      </c>
      <c r="W99" s="13">
        <v>84476</v>
      </c>
      <c r="X99" s="13">
        <v>84221</v>
      </c>
      <c r="Y99" s="13">
        <v>83928</v>
      </c>
      <c r="Z99" s="13">
        <v>83749</v>
      </c>
      <c r="AA99" s="13">
        <v>83510</v>
      </c>
      <c r="AB99" s="13">
        <v>83331</v>
      </c>
      <c r="AC99" s="26">
        <v>83270</v>
      </c>
      <c r="AD99" s="26">
        <v>83210</v>
      </c>
      <c r="AE99" s="104">
        <v>83149</v>
      </c>
      <c r="AF99" s="104">
        <v>83317</v>
      </c>
    </row>
    <row r="100" spans="1:32" s="12" customFormat="1" x14ac:dyDescent="0.25">
      <c r="A100" s="24" t="s">
        <v>7</v>
      </c>
      <c r="B100" s="15"/>
      <c r="C100" s="24" t="s">
        <v>7</v>
      </c>
      <c r="D100" s="15"/>
      <c r="E100" s="62">
        <v>222204</v>
      </c>
      <c r="F100" s="62">
        <v>240955</v>
      </c>
      <c r="G100" s="62">
        <v>254161.13489483605</v>
      </c>
      <c r="H100" s="62">
        <v>244076.90293380516</v>
      </c>
      <c r="I100" s="62">
        <v>234299.76786923502</v>
      </c>
      <c r="J100" s="60"/>
      <c r="K100" s="62">
        <f t="shared" ref="K100" si="31">SUM(K97:K99)</f>
        <v>253024</v>
      </c>
      <c r="L100" s="62">
        <f>SUM(L97:L99)</f>
        <v>251411</v>
      </c>
      <c r="M100" s="62">
        <f t="shared" ref="M100:AF100" si="32">SUM(M97:M99)</f>
        <v>201280</v>
      </c>
      <c r="N100" s="62">
        <f t="shared" si="32"/>
        <v>222204</v>
      </c>
      <c r="O100" s="62">
        <f t="shared" si="32"/>
        <v>219422</v>
      </c>
      <c r="P100" s="62">
        <f t="shared" si="32"/>
        <v>220955</v>
      </c>
      <c r="Q100" s="62">
        <f t="shared" si="32"/>
        <v>225285</v>
      </c>
      <c r="R100" s="63">
        <f t="shared" si="32"/>
        <v>240955</v>
      </c>
      <c r="S100" s="63">
        <f t="shared" si="32"/>
        <v>240826</v>
      </c>
      <c r="T100" s="63">
        <f t="shared" si="32"/>
        <v>239870.66772383184</v>
      </c>
      <c r="U100" s="63">
        <f t="shared" si="32"/>
        <v>239367</v>
      </c>
      <c r="V100" s="63">
        <f t="shared" si="32"/>
        <v>254161.13489483605</v>
      </c>
      <c r="W100" s="63">
        <f t="shared" si="32"/>
        <v>252515.54772415254</v>
      </c>
      <c r="X100" s="63">
        <f t="shared" si="32"/>
        <v>250260.05403720165</v>
      </c>
      <c r="Y100" s="63">
        <f t="shared" si="32"/>
        <v>249426.68219254448</v>
      </c>
      <c r="Z100" s="63">
        <f t="shared" si="32"/>
        <v>244076.90293380516</v>
      </c>
      <c r="AA100" s="63">
        <f t="shared" si="32"/>
        <v>242440.31296459527</v>
      </c>
      <c r="AB100" s="63">
        <f t="shared" si="32"/>
        <v>240805.77137957179</v>
      </c>
      <c r="AC100" s="62">
        <f t="shared" si="32"/>
        <v>237989.44789075566</v>
      </c>
      <c r="AD100" s="62">
        <f t="shared" si="32"/>
        <v>234299.76786923502</v>
      </c>
      <c r="AE100" s="62">
        <f t="shared" si="32"/>
        <v>232981</v>
      </c>
      <c r="AF100" s="62">
        <f t="shared" si="32"/>
        <v>233699</v>
      </c>
    </row>
    <row r="102" spans="1:32" x14ac:dyDescent="0.25">
      <c r="E102" s="75"/>
      <c r="F102" s="75"/>
      <c r="G102" s="75"/>
      <c r="H102" s="75"/>
      <c r="I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</row>
    <row r="103" spans="1:32" x14ac:dyDescent="0.25">
      <c r="G103" s="101"/>
      <c r="H103" s="101"/>
      <c r="I103" s="101"/>
    </row>
    <row r="104" spans="1:32" x14ac:dyDescent="0.25">
      <c r="I104" s="99"/>
    </row>
    <row r="106" spans="1:32" x14ac:dyDescent="0.25">
      <c r="I106" s="99"/>
    </row>
    <row r="107" spans="1:32" x14ac:dyDescent="0.25">
      <c r="I107" s="99"/>
    </row>
  </sheetData>
  <dataConsolidate/>
  <phoneticPr fontId="6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F11:G11 H13:AD26 J11:AD11 J10:AD10 J12:AD12 H95:AD100 J94 J92:K92 E10:H10 H39:AD41 J38:AD38 H91 J91:AD91 H28:AD30 J27 H32:AD36 J31 H51:AD68 H50:J50 H46:AD49 H45:J45 H43:AD44 H42:J42 H70:AD74 H69:J69 H37:AA37 H76:AD90 H75:AA75" formulaRange="1"/>
    <ignoredError sqref="I10" formula="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1BC23-5D74-481E-B5FF-6C619690D8BC}">
  <sheetPr>
    <tabColor theme="4" tint="-0.249977111117893"/>
  </sheetPr>
  <dimension ref="A3:AG65"/>
  <sheetViews>
    <sheetView showGridLines="0" zoomScale="90" zoomScaleNormal="90" workbookViewId="0">
      <pane xSplit="3" topLeftCell="G1" activePane="topRight" state="frozen"/>
      <selection pane="topRight" activeCell="AH58" sqref="AH58"/>
    </sheetView>
  </sheetViews>
  <sheetFormatPr defaultColWidth="9.109375" defaultRowHeight="13.8" outlineLevelCol="1" x14ac:dyDescent="0.25"/>
  <cols>
    <col min="1" max="1" width="65.33203125" style="3" bestFit="1" customWidth="1"/>
    <col min="2" max="2" width="1" style="3" customWidth="1"/>
    <col min="3" max="3" width="65.33203125" style="3" customWidth="1"/>
    <col min="4" max="4" width="1" style="3" customWidth="1"/>
    <col min="5" max="9" width="12.77734375" style="44" customWidth="1"/>
    <col min="10" max="10" width="1.44140625" style="44" customWidth="1"/>
    <col min="11" max="27" width="12.77734375" style="44" hidden="1" customWidth="1" outlineLevel="1"/>
    <col min="28" max="28" width="12.77734375" style="44" customWidth="1" collapsed="1"/>
    <col min="29" max="32" width="12.77734375" style="44" customWidth="1"/>
    <col min="33" max="16384" width="9.109375" style="3"/>
  </cols>
  <sheetData>
    <row r="3" spans="1:33" x14ac:dyDescent="0.25">
      <c r="I3" s="99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</row>
    <row r="4" spans="1:33" x14ac:dyDescent="0.25">
      <c r="A4" s="4" t="s">
        <v>200</v>
      </c>
      <c r="B4" s="1"/>
      <c r="C4" s="4" t="s">
        <v>298</v>
      </c>
      <c r="D4" s="1"/>
      <c r="E4" s="52">
        <v>2019</v>
      </c>
      <c r="F4" s="52">
        <v>2020</v>
      </c>
      <c r="G4" s="52">
        <v>2021</v>
      </c>
      <c r="H4" s="52">
        <v>2022</v>
      </c>
      <c r="I4" s="52">
        <v>2023</v>
      </c>
      <c r="J4" s="2"/>
      <c r="K4" s="46" t="s">
        <v>8</v>
      </c>
      <c r="L4" s="46" t="s">
        <v>13</v>
      </c>
      <c r="M4" s="46" t="s">
        <v>14</v>
      </c>
      <c r="N4" s="46" t="s">
        <v>15</v>
      </c>
      <c r="O4" s="46" t="s">
        <v>9</v>
      </c>
      <c r="P4" s="46" t="s">
        <v>16</v>
      </c>
      <c r="Q4" s="46" t="s">
        <v>17</v>
      </c>
      <c r="R4" s="46" t="s">
        <v>18</v>
      </c>
      <c r="S4" s="46" t="s">
        <v>10</v>
      </c>
      <c r="T4" s="46" t="s">
        <v>19</v>
      </c>
      <c r="U4" s="46" t="s">
        <v>20</v>
      </c>
      <c r="V4" s="46" t="s">
        <v>21</v>
      </c>
      <c r="W4" s="46" t="s">
        <v>11</v>
      </c>
      <c r="X4" s="46" t="s">
        <v>22</v>
      </c>
      <c r="Y4" s="46" t="s">
        <v>23</v>
      </c>
      <c r="Z4" s="46" t="s">
        <v>25</v>
      </c>
      <c r="AA4" s="46" t="s">
        <v>12</v>
      </c>
      <c r="AB4" s="46" t="s">
        <v>26</v>
      </c>
      <c r="AC4" s="46" t="s">
        <v>27</v>
      </c>
      <c r="AD4" s="46" t="s">
        <v>24</v>
      </c>
      <c r="AE4" s="46" t="s">
        <v>407</v>
      </c>
      <c r="AF4" s="46" t="s">
        <v>411</v>
      </c>
    </row>
    <row r="5" spans="1:33" s="12" customFormat="1" x14ac:dyDescent="0.25">
      <c r="A5" s="15" t="s">
        <v>163</v>
      </c>
      <c r="C5" s="15" t="s">
        <v>299</v>
      </c>
      <c r="E5" s="20">
        <v>504628</v>
      </c>
      <c r="F5" s="20">
        <v>492609</v>
      </c>
      <c r="G5" s="20">
        <v>503025.75882868632</v>
      </c>
      <c r="H5" s="20">
        <v>526893.71</v>
      </c>
      <c r="I5" s="20">
        <v>482768.50482999999</v>
      </c>
      <c r="J5" s="56"/>
      <c r="K5" s="20">
        <v>570277</v>
      </c>
      <c r="L5" s="20">
        <v>564433</v>
      </c>
      <c r="M5" s="20">
        <v>498233</v>
      </c>
      <c r="N5" s="20">
        <v>504628</v>
      </c>
      <c r="O5" s="20">
        <v>507785</v>
      </c>
      <c r="P5" s="20">
        <v>503109</v>
      </c>
      <c r="Q5" s="20">
        <v>503235</v>
      </c>
      <c r="R5" s="20">
        <v>492609</v>
      </c>
      <c r="S5" s="20">
        <v>497435</v>
      </c>
      <c r="T5" s="20">
        <v>485215</v>
      </c>
      <c r="U5" s="20">
        <v>512858.46073668619</v>
      </c>
      <c r="V5" s="20">
        <v>503025.75882868632</v>
      </c>
      <c r="W5" s="20">
        <v>501571.36132000003</v>
      </c>
      <c r="X5" s="20">
        <v>501609.00209000002</v>
      </c>
      <c r="Y5" s="20">
        <v>505206.82738999999</v>
      </c>
      <c r="Z5" s="20">
        <v>526893.71</v>
      </c>
      <c r="AA5" s="20">
        <v>546420.71</v>
      </c>
      <c r="AB5" s="20">
        <v>494156.71</v>
      </c>
      <c r="AC5" s="20">
        <v>497917.50482999999</v>
      </c>
      <c r="AD5" s="20">
        <v>482768.50482999999</v>
      </c>
      <c r="AE5" s="20">
        <v>491437</v>
      </c>
      <c r="AF5" s="20">
        <f>+AF6+AF16</f>
        <v>472162</v>
      </c>
    </row>
    <row r="6" spans="1:33" s="12" customFormat="1" x14ac:dyDescent="0.25">
      <c r="A6" s="15" t="s">
        <v>164</v>
      </c>
      <c r="C6" s="15" t="s">
        <v>300</v>
      </c>
      <c r="E6" s="20">
        <v>184200</v>
      </c>
      <c r="F6" s="20">
        <v>196827</v>
      </c>
      <c r="G6" s="20">
        <v>231139.62393385023</v>
      </c>
      <c r="H6" s="20">
        <v>181287.80706619483</v>
      </c>
      <c r="I6" s="20">
        <v>145710.58113076497</v>
      </c>
      <c r="J6" s="56"/>
      <c r="K6" s="20">
        <v>215424</v>
      </c>
      <c r="L6" s="20">
        <v>211127</v>
      </c>
      <c r="M6" s="20">
        <v>199415</v>
      </c>
      <c r="N6" s="20">
        <v>184200</v>
      </c>
      <c r="O6" s="20">
        <v>197043</v>
      </c>
      <c r="P6" s="20">
        <v>190381</v>
      </c>
      <c r="Q6" s="20">
        <v>188182</v>
      </c>
      <c r="R6" s="20">
        <v>196827</v>
      </c>
      <c r="S6" s="20">
        <v>201842</v>
      </c>
      <c r="T6" s="20">
        <v>191950</v>
      </c>
      <c r="U6" s="20">
        <v>254660.46073668619</v>
      </c>
      <c r="V6" s="20">
        <v>231139.62393385023</v>
      </c>
      <c r="W6" s="20">
        <v>231362.81359584746</v>
      </c>
      <c r="X6" s="20">
        <v>234644.94805279834</v>
      </c>
      <c r="Y6" s="20">
        <v>238538.14519745554</v>
      </c>
      <c r="Z6" s="20">
        <v>181287.80706619483</v>
      </c>
      <c r="AA6" s="20">
        <v>152031.45833540472</v>
      </c>
      <c r="AB6" s="20">
        <v>148962.99992042821</v>
      </c>
      <c r="AC6" s="20">
        <v>155915.11823924433</v>
      </c>
      <c r="AD6" s="20">
        <v>145710.58113076497</v>
      </c>
      <c r="AE6" s="20">
        <v>157394</v>
      </c>
      <c r="AF6" s="20">
        <f>SUM(AF7:AF15)</f>
        <v>136092</v>
      </c>
    </row>
    <row r="7" spans="1:33" x14ac:dyDescent="0.25">
      <c r="A7" s="16" t="s">
        <v>93</v>
      </c>
      <c r="C7" s="16" t="s">
        <v>217</v>
      </c>
      <c r="E7" s="13">
        <v>5834</v>
      </c>
      <c r="F7" s="13">
        <v>21015</v>
      </c>
      <c r="G7" s="13">
        <v>19176</v>
      </c>
      <c r="H7" s="13">
        <v>13171</v>
      </c>
      <c r="I7" s="13">
        <v>19907</v>
      </c>
      <c r="J7" s="2"/>
      <c r="K7" s="13">
        <v>3861</v>
      </c>
      <c r="L7" s="13">
        <v>1921</v>
      </c>
      <c r="M7" s="13">
        <v>13597</v>
      </c>
      <c r="N7" s="13">
        <v>5834</v>
      </c>
      <c r="O7" s="13">
        <v>2129</v>
      </c>
      <c r="P7" s="13">
        <v>17569</v>
      </c>
      <c r="Q7" s="13">
        <v>12955</v>
      </c>
      <c r="R7" s="13">
        <v>21015</v>
      </c>
      <c r="S7" s="13">
        <v>21458</v>
      </c>
      <c r="T7" s="13">
        <v>18321</v>
      </c>
      <c r="U7" s="13">
        <v>16352</v>
      </c>
      <c r="V7" s="13">
        <v>19176</v>
      </c>
      <c r="W7" s="13">
        <v>12408</v>
      </c>
      <c r="X7" s="13">
        <v>11349</v>
      </c>
      <c r="Y7" s="13">
        <v>12606</v>
      </c>
      <c r="Z7" s="13">
        <v>13171</v>
      </c>
      <c r="AA7" s="13">
        <v>3881</v>
      </c>
      <c r="AB7" s="13">
        <v>3493</v>
      </c>
      <c r="AC7" s="13">
        <v>4450</v>
      </c>
      <c r="AD7" s="13">
        <v>19907</v>
      </c>
      <c r="AE7" s="13">
        <v>15598</v>
      </c>
      <c r="AF7" s="13">
        <v>9181</v>
      </c>
    </row>
    <row r="8" spans="1:33" s="12" customFormat="1" x14ac:dyDescent="0.25">
      <c r="A8" s="16" t="s">
        <v>94</v>
      </c>
      <c r="C8" s="16" t="s">
        <v>226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56"/>
      <c r="K8" s="13">
        <v>0</v>
      </c>
      <c r="L8" s="13">
        <v>0</v>
      </c>
      <c r="M8" s="13">
        <v>0</v>
      </c>
      <c r="N8" s="13">
        <v>0</v>
      </c>
      <c r="O8" s="13">
        <v>1800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3"/>
    </row>
    <row r="9" spans="1:33" s="12" customFormat="1" x14ac:dyDescent="0.25">
      <c r="A9" s="16" t="s">
        <v>165</v>
      </c>
      <c r="B9" s="15"/>
      <c r="C9" s="16" t="s">
        <v>301</v>
      </c>
      <c r="D9" s="15"/>
      <c r="E9" s="13">
        <v>10795</v>
      </c>
      <c r="F9" s="13">
        <v>19222</v>
      </c>
      <c r="G9" s="13">
        <v>20943.28098</v>
      </c>
      <c r="H9" s="13">
        <v>27128</v>
      </c>
      <c r="I9" s="13">
        <v>18139.794830000003</v>
      </c>
      <c r="J9" s="60"/>
      <c r="K9" s="13">
        <v>35050</v>
      </c>
      <c r="L9" s="13">
        <v>33704</v>
      </c>
      <c r="M9" s="13">
        <v>10659</v>
      </c>
      <c r="N9" s="13">
        <v>10795</v>
      </c>
      <c r="O9" s="13">
        <v>13295</v>
      </c>
      <c r="P9" s="13">
        <v>10875</v>
      </c>
      <c r="Q9" s="13">
        <v>17804</v>
      </c>
      <c r="R9" s="13">
        <v>19222</v>
      </c>
      <c r="S9" s="13">
        <v>18521</v>
      </c>
      <c r="T9" s="13">
        <v>19429</v>
      </c>
      <c r="U9" s="13">
        <v>20700.757209999996</v>
      </c>
      <c r="V9" s="13">
        <v>20943.28098</v>
      </c>
      <c r="W9" s="13">
        <v>29991</v>
      </c>
      <c r="X9" s="13">
        <v>26430</v>
      </c>
      <c r="Y9" s="13">
        <v>25272</v>
      </c>
      <c r="Z9" s="13">
        <v>27128</v>
      </c>
      <c r="AA9" s="13">
        <v>19202</v>
      </c>
      <c r="AB9" s="13">
        <v>19645</v>
      </c>
      <c r="AC9" s="13">
        <v>25083.794830000003</v>
      </c>
      <c r="AD9" s="13">
        <v>18139.794830000003</v>
      </c>
      <c r="AE9" s="13">
        <v>32635</v>
      </c>
      <c r="AF9" s="13">
        <v>35533</v>
      </c>
      <c r="AG9" s="3"/>
    </row>
    <row r="10" spans="1:33" x14ac:dyDescent="0.25">
      <c r="A10" s="3" t="s">
        <v>71</v>
      </c>
      <c r="C10" s="3" t="s">
        <v>302</v>
      </c>
      <c r="E10" s="13">
        <v>30436</v>
      </c>
      <c r="F10" s="13">
        <v>31932</v>
      </c>
      <c r="G10" s="13">
        <v>41127.331288686284</v>
      </c>
      <c r="H10" s="13">
        <v>39247</v>
      </c>
      <c r="I10" s="13">
        <v>32678</v>
      </c>
      <c r="K10" s="13">
        <v>38855</v>
      </c>
      <c r="L10" s="13">
        <v>39374</v>
      </c>
      <c r="M10" s="13">
        <v>28024</v>
      </c>
      <c r="N10" s="13">
        <v>30436</v>
      </c>
      <c r="O10" s="13">
        <v>29923</v>
      </c>
      <c r="P10" s="13">
        <v>31068</v>
      </c>
      <c r="Q10" s="13">
        <v>31043</v>
      </c>
      <c r="R10" s="13">
        <v>31932</v>
      </c>
      <c r="S10" s="13">
        <v>33937</v>
      </c>
      <c r="T10" s="13">
        <v>36404</v>
      </c>
      <c r="U10" s="13">
        <v>39654.271286686198</v>
      </c>
      <c r="V10" s="13">
        <v>41127.331288686284</v>
      </c>
      <c r="W10" s="13">
        <v>45160</v>
      </c>
      <c r="X10" s="13">
        <v>46372</v>
      </c>
      <c r="Y10" s="13">
        <v>45530</v>
      </c>
      <c r="Z10" s="13">
        <v>39247</v>
      </c>
      <c r="AA10" s="13">
        <v>36933</v>
      </c>
      <c r="AB10" s="13">
        <v>36877</v>
      </c>
      <c r="AC10" s="13">
        <v>33745</v>
      </c>
      <c r="AD10" s="13">
        <v>32678</v>
      </c>
      <c r="AE10" s="13">
        <v>33475</v>
      </c>
      <c r="AF10" s="13">
        <v>30730</v>
      </c>
    </row>
    <row r="11" spans="1:33" x14ac:dyDescent="0.25">
      <c r="A11" s="3" t="s">
        <v>73</v>
      </c>
      <c r="C11" s="3" t="s">
        <v>303</v>
      </c>
      <c r="E11" s="13">
        <v>38271</v>
      </c>
      <c r="F11" s="13">
        <v>29884</v>
      </c>
      <c r="G11" s="13">
        <v>64607.995490000001</v>
      </c>
      <c r="H11" s="13">
        <v>51160</v>
      </c>
      <c r="I11" s="13">
        <v>40700.844170000004</v>
      </c>
      <c r="K11" s="13">
        <v>26982</v>
      </c>
      <c r="L11" s="13">
        <v>30081</v>
      </c>
      <c r="M11" s="13">
        <v>38096</v>
      </c>
      <c r="N11" s="13">
        <v>38271</v>
      </c>
      <c r="O11" s="13">
        <v>43496</v>
      </c>
      <c r="P11" s="13">
        <v>24464</v>
      </c>
      <c r="Q11" s="13">
        <v>24236</v>
      </c>
      <c r="R11" s="13">
        <v>29884</v>
      </c>
      <c r="S11" s="13">
        <v>30104</v>
      </c>
      <c r="T11" s="13">
        <v>29619</v>
      </c>
      <c r="U11" s="13">
        <v>62480.519990000001</v>
      </c>
      <c r="V11" s="13">
        <v>64607.995490000001</v>
      </c>
      <c r="W11" s="13">
        <v>62241</v>
      </c>
      <c r="X11" s="13">
        <v>62847</v>
      </c>
      <c r="Y11" s="13">
        <v>54090.117390000007</v>
      </c>
      <c r="Z11" s="13">
        <v>51160</v>
      </c>
      <c r="AA11" s="13">
        <v>44603.061300000001</v>
      </c>
      <c r="AB11" s="13">
        <v>44167.061300000001</v>
      </c>
      <c r="AC11" s="13">
        <v>45204.061300000001</v>
      </c>
      <c r="AD11" s="13">
        <v>40700.844170000004</v>
      </c>
      <c r="AE11" s="13">
        <v>40469</v>
      </c>
      <c r="AF11" s="13">
        <v>37736</v>
      </c>
    </row>
    <row r="12" spans="1:33" x14ac:dyDescent="0.25">
      <c r="A12" s="3" t="s">
        <v>74</v>
      </c>
      <c r="C12" s="3" t="s">
        <v>304</v>
      </c>
      <c r="E12" s="13">
        <v>21203</v>
      </c>
      <c r="F12" s="13">
        <v>14947</v>
      </c>
      <c r="G12" s="13">
        <v>33377</v>
      </c>
      <c r="H12" s="13">
        <v>4549</v>
      </c>
      <c r="I12" s="13">
        <v>5612</v>
      </c>
      <c r="K12" s="13">
        <v>27036</v>
      </c>
      <c r="L12" s="13">
        <v>27395</v>
      </c>
      <c r="M12" s="13">
        <v>28072</v>
      </c>
      <c r="N12" s="13">
        <v>21203</v>
      </c>
      <c r="O12" s="13">
        <v>16524</v>
      </c>
      <c r="P12" s="13">
        <v>16507</v>
      </c>
      <c r="Q12" s="13">
        <v>16585</v>
      </c>
      <c r="R12" s="13">
        <v>14947</v>
      </c>
      <c r="S12" s="13">
        <v>13583</v>
      </c>
      <c r="T12" s="13">
        <v>12987</v>
      </c>
      <c r="U12" s="13">
        <v>33041.912670000005</v>
      </c>
      <c r="V12" s="13">
        <v>33377</v>
      </c>
      <c r="W12" s="13">
        <v>34870</v>
      </c>
      <c r="X12" s="13">
        <v>39239</v>
      </c>
      <c r="Y12" s="13">
        <v>50372</v>
      </c>
      <c r="Z12" s="13">
        <v>4549</v>
      </c>
      <c r="AA12" s="13">
        <v>4574</v>
      </c>
      <c r="AB12" s="13">
        <v>3456</v>
      </c>
      <c r="AC12" s="13">
        <v>5685</v>
      </c>
      <c r="AD12" s="13">
        <v>5612</v>
      </c>
      <c r="AE12" s="13">
        <v>5601</v>
      </c>
      <c r="AF12" s="13">
        <v>5244</v>
      </c>
    </row>
    <row r="13" spans="1:33" x14ac:dyDescent="0.25">
      <c r="A13" s="3" t="s">
        <v>167</v>
      </c>
      <c r="C13" s="3" t="s">
        <v>305</v>
      </c>
      <c r="E13" s="13">
        <v>1165</v>
      </c>
      <c r="F13" s="13">
        <v>127</v>
      </c>
      <c r="G13" s="13">
        <v>278.46545000000003</v>
      </c>
      <c r="H13" s="13">
        <v>716</v>
      </c>
      <c r="I13" s="13">
        <v>553</v>
      </c>
      <c r="K13" s="13">
        <v>1801</v>
      </c>
      <c r="L13" s="13">
        <v>1459</v>
      </c>
      <c r="M13" s="13">
        <v>1213</v>
      </c>
      <c r="N13" s="13">
        <v>1165</v>
      </c>
      <c r="O13" s="13">
        <v>1531</v>
      </c>
      <c r="P13" s="13">
        <v>1338</v>
      </c>
      <c r="Q13" s="13">
        <v>1360</v>
      </c>
      <c r="R13" s="13">
        <v>127</v>
      </c>
      <c r="S13" s="13">
        <v>423</v>
      </c>
      <c r="T13" s="13">
        <v>282</v>
      </c>
      <c r="U13" s="13">
        <v>338.33159999999998</v>
      </c>
      <c r="V13" s="13">
        <v>278.46545000000003</v>
      </c>
      <c r="W13" s="13">
        <v>856.65131999999994</v>
      </c>
      <c r="X13" s="13">
        <v>657.29208999999992</v>
      </c>
      <c r="Y13" s="13">
        <v>1063</v>
      </c>
      <c r="Z13" s="13">
        <v>716</v>
      </c>
      <c r="AA13" s="13">
        <v>985</v>
      </c>
      <c r="AB13" s="13">
        <v>684</v>
      </c>
      <c r="AC13" s="13">
        <v>474</v>
      </c>
      <c r="AD13" s="13">
        <v>553</v>
      </c>
      <c r="AE13" s="13">
        <v>1005</v>
      </c>
      <c r="AF13" s="13">
        <v>705</v>
      </c>
    </row>
    <row r="14" spans="1:33" s="12" customFormat="1" x14ac:dyDescent="0.25">
      <c r="A14" s="3" t="s">
        <v>168</v>
      </c>
      <c r="C14" s="3" t="s">
        <v>306</v>
      </c>
      <c r="E14" s="13">
        <v>7826</v>
      </c>
      <c r="F14" s="13">
        <v>5813</v>
      </c>
      <c r="G14" s="13">
        <v>5668.9756200000011</v>
      </c>
      <c r="H14" s="13">
        <v>6703</v>
      </c>
      <c r="I14" s="13">
        <v>7522</v>
      </c>
      <c r="J14" s="60"/>
      <c r="K14" s="13">
        <v>13759</v>
      </c>
      <c r="L14" s="13">
        <v>13939</v>
      </c>
      <c r="M14" s="13">
        <v>11287</v>
      </c>
      <c r="N14" s="13">
        <v>7826</v>
      </c>
      <c r="O14" s="13">
        <v>7783</v>
      </c>
      <c r="P14" s="13">
        <v>8631</v>
      </c>
      <c r="Q14" s="13">
        <v>9512</v>
      </c>
      <c r="R14" s="13">
        <v>5813</v>
      </c>
      <c r="S14" s="13">
        <v>5745</v>
      </c>
      <c r="T14" s="13">
        <v>5264</v>
      </c>
      <c r="U14" s="13">
        <v>6247.6679800000002</v>
      </c>
      <c r="V14" s="13">
        <v>5668.9756200000011</v>
      </c>
      <c r="W14" s="13">
        <v>5323</v>
      </c>
      <c r="X14" s="13">
        <v>5741</v>
      </c>
      <c r="Y14" s="13">
        <v>5718</v>
      </c>
      <c r="Z14" s="13">
        <v>6703</v>
      </c>
      <c r="AA14" s="13">
        <v>4106</v>
      </c>
      <c r="AB14" s="13">
        <v>4541</v>
      </c>
      <c r="AC14" s="13">
        <v>3993</v>
      </c>
      <c r="AD14" s="13">
        <v>7522</v>
      </c>
      <c r="AE14" s="13">
        <v>7331</v>
      </c>
      <c r="AF14" s="13">
        <v>6627</v>
      </c>
      <c r="AG14" s="3"/>
    </row>
    <row r="15" spans="1:33" x14ac:dyDescent="0.25">
      <c r="A15" s="3" t="s">
        <v>169</v>
      </c>
      <c r="C15" s="3" t="s">
        <v>307</v>
      </c>
      <c r="E15" s="13">
        <v>68670</v>
      </c>
      <c r="F15" s="13">
        <v>73887</v>
      </c>
      <c r="G15" s="13">
        <v>45961.575105163945</v>
      </c>
      <c r="H15" s="13">
        <v>38613.807066194844</v>
      </c>
      <c r="I15" s="13">
        <v>20597.942130764968</v>
      </c>
      <c r="K15" s="13">
        <v>68080</v>
      </c>
      <c r="L15" s="13">
        <v>63254</v>
      </c>
      <c r="M15" s="13">
        <v>68467</v>
      </c>
      <c r="N15" s="13">
        <v>68670</v>
      </c>
      <c r="O15" s="13">
        <v>80562</v>
      </c>
      <c r="P15" s="13">
        <v>79929</v>
      </c>
      <c r="Q15" s="13">
        <v>74687</v>
      </c>
      <c r="R15" s="13">
        <v>73887</v>
      </c>
      <c r="S15" s="13">
        <v>78071</v>
      </c>
      <c r="T15" s="13">
        <v>69644</v>
      </c>
      <c r="U15" s="13">
        <v>75844</v>
      </c>
      <c r="V15" s="13">
        <v>45961.575105163945</v>
      </c>
      <c r="W15" s="13">
        <v>40513.162275847462</v>
      </c>
      <c r="X15" s="13">
        <v>42009.65596279833</v>
      </c>
      <c r="Y15" s="13">
        <v>43887.027807455524</v>
      </c>
      <c r="Z15" s="13">
        <v>38613.807066194844</v>
      </c>
      <c r="AA15" s="13">
        <v>37747.397035404712</v>
      </c>
      <c r="AB15" s="13">
        <v>36099.938620428213</v>
      </c>
      <c r="AC15" s="13">
        <v>37280.262109244337</v>
      </c>
      <c r="AD15" s="13">
        <v>20597.942130764968</v>
      </c>
      <c r="AE15" s="13">
        <v>21280</v>
      </c>
      <c r="AF15" s="13">
        <v>10336</v>
      </c>
    </row>
    <row r="16" spans="1:33" s="12" customFormat="1" x14ac:dyDescent="0.25">
      <c r="A16" s="12" t="s">
        <v>170</v>
      </c>
      <c r="C16" s="12" t="s">
        <v>308</v>
      </c>
      <c r="E16" s="20">
        <v>320428</v>
      </c>
      <c r="F16" s="20">
        <v>295782</v>
      </c>
      <c r="G16" s="20">
        <v>271886.13489483605</v>
      </c>
      <c r="H16" s="20">
        <v>345605.90293380513</v>
      </c>
      <c r="I16" s="20">
        <v>337057.92369923502</v>
      </c>
      <c r="J16" s="60"/>
      <c r="K16" s="20">
        <v>354853</v>
      </c>
      <c r="L16" s="20">
        <v>353306</v>
      </c>
      <c r="M16" s="20">
        <v>298818</v>
      </c>
      <c r="N16" s="20">
        <v>320428</v>
      </c>
      <c r="O16" s="20">
        <v>310742</v>
      </c>
      <c r="P16" s="20">
        <v>312728</v>
      </c>
      <c r="Q16" s="20">
        <v>315053</v>
      </c>
      <c r="R16" s="20">
        <v>295782</v>
      </c>
      <c r="S16" s="20">
        <v>295593</v>
      </c>
      <c r="T16" s="20">
        <v>293265</v>
      </c>
      <c r="U16" s="20">
        <v>258198</v>
      </c>
      <c r="V16" s="20">
        <v>271886.13489483605</v>
      </c>
      <c r="W16" s="20">
        <v>270207.54772415257</v>
      </c>
      <c r="X16" s="20">
        <v>266964.05403720168</v>
      </c>
      <c r="Y16" s="20">
        <v>266668.68219254445</v>
      </c>
      <c r="Z16" s="20">
        <v>345605.90293380513</v>
      </c>
      <c r="AA16" s="20">
        <v>394390.25166459527</v>
      </c>
      <c r="AB16" s="20">
        <v>345193.71007957181</v>
      </c>
      <c r="AC16" s="20">
        <v>342002.38659075566</v>
      </c>
      <c r="AD16" s="20">
        <v>337057.92369923502</v>
      </c>
      <c r="AE16" s="20">
        <v>334043</v>
      </c>
      <c r="AF16" s="20">
        <f>SUM(AF17:AF26)</f>
        <v>336070</v>
      </c>
      <c r="AG16" s="3"/>
    </row>
    <row r="17" spans="1:33" s="12" customFormat="1" x14ac:dyDescent="0.25">
      <c r="A17" s="3" t="s">
        <v>203</v>
      </c>
      <c r="C17" s="3" t="s">
        <v>309</v>
      </c>
      <c r="E17" s="13">
        <v>0</v>
      </c>
      <c r="F17" s="13">
        <v>0</v>
      </c>
      <c r="G17" s="13">
        <v>0</v>
      </c>
      <c r="H17" s="13">
        <v>1</v>
      </c>
      <c r="I17" s="13">
        <v>0</v>
      </c>
      <c r="J17" s="60"/>
      <c r="K17" s="13">
        <v>0</v>
      </c>
      <c r="L17" s="13">
        <v>1</v>
      </c>
      <c r="M17" s="13">
        <v>1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1</v>
      </c>
      <c r="AA17" s="13">
        <v>1</v>
      </c>
      <c r="AB17" s="13">
        <v>1</v>
      </c>
      <c r="AC17" s="13">
        <v>1</v>
      </c>
      <c r="AD17" s="13">
        <v>0</v>
      </c>
      <c r="AE17" s="13" t="s">
        <v>408</v>
      </c>
      <c r="AF17" s="13">
        <v>0</v>
      </c>
      <c r="AG17" s="3"/>
    </row>
    <row r="18" spans="1:33" x14ac:dyDescent="0.25">
      <c r="A18" s="3" t="s">
        <v>94</v>
      </c>
      <c r="C18" s="3" t="s">
        <v>218</v>
      </c>
      <c r="E18" s="13">
        <v>1788</v>
      </c>
      <c r="F18" s="13">
        <v>44</v>
      </c>
      <c r="G18" s="13">
        <v>44</v>
      </c>
      <c r="H18" s="13">
        <v>44</v>
      </c>
      <c r="I18" s="13">
        <v>44</v>
      </c>
      <c r="K18" s="13">
        <v>1738</v>
      </c>
      <c r="L18" s="13">
        <v>1755</v>
      </c>
      <c r="M18" s="13">
        <v>1773</v>
      </c>
      <c r="N18" s="13">
        <v>1788</v>
      </c>
      <c r="O18" s="13">
        <v>0</v>
      </c>
      <c r="P18" s="13">
        <v>0</v>
      </c>
      <c r="Q18" s="13">
        <v>0</v>
      </c>
      <c r="R18" s="13">
        <v>44</v>
      </c>
      <c r="S18" s="13">
        <v>44</v>
      </c>
      <c r="T18" s="13">
        <v>44</v>
      </c>
      <c r="U18" s="13">
        <v>44</v>
      </c>
      <c r="V18" s="13">
        <v>44</v>
      </c>
      <c r="W18" s="13">
        <v>44</v>
      </c>
      <c r="X18" s="13">
        <v>44</v>
      </c>
      <c r="Y18" s="13">
        <v>44</v>
      </c>
      <c r="Z18" s="13">
        <v>44</v>
      </c>
      <c r="AA18" s="13">
        <v>44</v>
      </c>
      <c r="AB18" s="13">
        <v>44</v>
      </c>
      <c r="AC18" s="13">
        <v>44</v>
      </c>
      <c r="AD18" s="13">
        <v>44</v>
      </c>
      <c r="AE18" s="13">
        <v>44</v>
      </c>
      <c r="AF18" s="13">
        <v>44</v>
      </c>
    </row>
    <row r="19" spans="1:33" s="12" customFormat="1" x14ac:dyDescent="0.25">
      <c r="A19" s="3" t="s">
        <v>171</v>
      </c>
      <c r="C19" s="3" t="s">
        <v>310</v>
      </c>
      <c r="E19" s="13">
        <v>24987</v>
      </c>
      <c r="F19" s="13">
        <v>12176</v>
      </c>
      <c r="G19" s="13">
        <v>10457</v>
      </c>
      <c r="H19" s="13">
        <v>7639</v>
      </c>
      <c r="I19" s="13">
        <v>5079</v>
      </c>
      <c r="J19" s="60"/>
      <c r="K19" s="13">
        <v>25512</v>
      </c>
      <c r="L19" s="13">
        <v>25541</v>
      </c>
      <c r="M19" s="13">
        <v>25008</v>
      </c>
      <c r="N19" s="13">
        <v>24987</v>
      </c>
      <c r="O19" s="13">
        <v>23570</v>
      </c>
      <c r="P19" s="13">
        <v>23519</v>
      </c>
      <c r="Q19" s="13">
        <v>21329</v>
      </c>
      <c r="R19" s="13">
        <v>12176</v>
      </c>
      <c r="S19" s="13">
        <v>12120</v>
      </c>
      <c r="T19" s="13">
        <v>12083</v>
      </c>
      <c r="U19" s="13">
        <v>11561</v>
      </c>
      <c r="V19" s="13">
        <v>10457</v>
      </c>
      <c r="W19" s="13">
        <v>10425</v>
      </c>
      <c r="X19" s="13">
        <v>9452</v>
      </c>
      <c r="Y19" s="13">
        <v>9273</v>
      </c>
      <c r="Z19" s="13">
        <v>7639</v>
      </c>
      <c r="AA19" s="13">
        <v>7612</v>
      </c>
      <c r="AB19" s="13">
        <v>7570</v>
      </c>
      <c r="AC19" s="13">
        <v>7310</v>
      </c>
      <c r="AD19" s="13">
        <v>5079</v>
      </c>
      <c r="AE19" s="13">
        <v>5375</v>
      </c>
      <c r="AF19" s="13">
        <v>5064</v>
      </c>
      <c r="AG19" s="3"/>
    </row>
    <row r="20" spans="1:33" x14ac:dyDescent="0.25">
      <c r="A20" s="3" t="s">
        <v>73</v>
      </c>
      <c r="C20" s="3" t="s">
        <v>303</v>
      </c>
      <c r="E20" s="13">
        <v>55136</v>
      </c>
      <c r="F20" s="13">
        <v>34494</v>
      </c>
      <c r="G20" s="13">
        <v>1133</v>
      </c>
      <c r="H20" s="13">
        <v>1831</v>
      </c>
      <c r="I20" s="13">
        <v>6953.1558299999979</v>
      </c>
      <c r="K20" s="13">
        <v>53938</v>
      </c>
      <c r="L20" s="13">
        <v>54064</v>
      </c>
      <c r="M20" s="13">
        <v>54131</v>
      </c>
      <c r="N20" s="13">
        <v>55136</v>
      </c>
      <c r="O20" s="13">
        <v>51447</v>
      </c>
      <c r="P20" s="13">
        <v>51960</v>
      </c>
      <c r="Q20" s="13">
        <v>52156</v>
      </c>
      <c r="R20" s="13">
        <v>34494</v>
      </c>
      <c r="S20" s="13">
        <v>34499</v>
      </c>
      <c r="T20" s="13">
        <v>33172</v>
      </c>
      <c r="U20" s="13">
        <v>1135</v>
      </c>
      <c r="V20" s="13">
        <v>1133</v>
      </c>
      <c r="W20" s="13">
        <v>1132</v>
      </c>
      <c r="X20" s="13">
        <v>1114</v>
      </c>
      <c r="Y20" s="13">
        <v>1831</v>
      </c>
      <c r="Z20" s="13">
        <v>1831</v>
      </c>
      <c r="AA20" s="13">
        <v>5240.9386999999988</v>
      </c>
      <c r="AB20" s="13">
        <v>5241.9386999999988</v>
      </c>
      <c r="AC20" s="13">
        <v>5245.9386999999988</v>
      </c>
      <c r="AD20" s="13">
        <v>6953.1558299999979</v>
      </c>
      <c r="AE20" s="13">
        <v>4277</v>
      </c>
      <c r="AF20" s="13">
        <v>3808</v>
      </c>
    </row>
    <row r="21" spans="1:33" x14ac:dyDescent="0.25">
      <c r="A21" s="3" t="s">
        <v>166</v>
      </c>
      <c r="C21" s="3" t="s">
        <v>311</v>
      </c>
      <c r="E21" s="13">
        <v>0</v>
      </c>
      <c r="F21" s="13">
        <v>0</v>
      </c>
      <c r="G21" s="13">
        <v>0</v>
      </c>
      <c r="H21" s="13">
        <v>56792</v>
      </c>
      <c r="I21" s="13">
        <v>56180</v>
      </c>
      <c r="K21" s="13">
        <v>3734</v>
      </c>
      <c r="L21" s="13">
        <v>3646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56792</v>
      </c>
      <c r="AA21" s="13">
        <v>103000</v>
      </c>
      <c r="AB21" s="13">
        <v>55823</v>
      </c>
      <c r="AC21" s="13">
        <v>57356</v>
      </c>
      <c r="AD21" s="13">
        <v>56180</v>
      </c>
      <c r="AE21" s="13">
        <v>57182</v>
      </c>
      <c r="AF21" s="13">
        <v>59633</v>
      </c>
    </row>
    <row r="22" spans="1:33" x14ac:dyDescent="0.25">
      <c r="A22" s="3" t="s">
        <v>74</v>
      </c>
      <c r="C22" s="3" t="s">
        <v>304</v>
      </c>
      <c r="E22" s="13">
        <v>13026</v>
      </c>
      <c r="F22" s="13">
        <v>6091</v>
      </c>
      <c r="G22" s="13">
        <v>6091</v>
      </c>
      <c r="H22" s="13">
        <v>35222</v>
      </c>
      <c r="I22" s="13">
        <v>34502</v>
      </c>
      <c r="K22" s="13">
        <v>13071</v>
      </c>
      <c r="L22" s="13">
        <v>13071</v>
      </c>
      <c r="M22" s="13">
        <v>13026</v>
      </c>
      <c r="N22" s="13">
        <v>13026</v>
      </c>
      <c r="O22" s="13">
        <v>13026</v>
      </c>
      <c r="P22" s="13">
        <v>13027</v>
      </c>
      <c r="Q22" s="13">
        <v>13026</v>
      </c>
      <c r="R22" s="13">
        <v>6091</v>
      </c>
      <c r="S22" s="13">
        <v>6091</v>
      </c>
      <c r="T22" s="13">
        <v>6091</v>
      </c>
      <c r="U22" s="13">
        <v>6091</v>
      </c>
      <c r="V22" s="13">
        <v>6091</v>
      </c>
      <c r="W22" s="13">
        <v>6091</v>
      </c>
      <c r="X22" s="13">
        <v>6094</v>
      </c>
      <c r="Y22" s="13">
        <v>6094</v>
      </c>
      <c r="Z22" s="13">
        <v>35222</v>
      </c>
      <c r="AA22" s="13">
        <v>36051</v>
      </c>
      <c r="AB22" s="13">
        <v>35708</v>
      </c>
      <c r="AC22" s="13">
        <v>34055</v>
      </c>
      <c r="AD22" s="13">
        <v>34502</v>
      </c>
      <c r="AE22" s="13">
        <v>34184</v>
      </c>
      <c r="AF22" s="13">
        <v>33822</v>
      </c>
    </row>
    <row r="23" spans="1:33" s="12" customFormat="1" x14ac:dyDescent="0.25">
      <c r="A23" s="3" t="s">
        <v>169</v>
      </c>
      <c r="B23" s="3"/>
      <c r="C23" s="3" t="s">
        <v>307</v>
      </c>
      <c r="D23" s="3"/>
      <c r="E23" s="13">
        <v>3287</v>
      </c>
      <c r="F23" s="13">
        <v>2022</v>
      </c>
      <c r="G23" s="13">
        <v>0</v>
      </c>
      <c r="H23" s="13">
        <v>0</v>
      </c>
      <c r="I23" s="13">
        <v>0</v>
      </c>
      <c r="J23" s="60"/>
      <c r="K23" s="13">
        <v>3836</v>
      </c>
      <c r="L23" s="13">
        <v>3817</v>
      </c>
      <c r="M23" s="13">
        <v>3599</v>
      </c>
      <c r="N23" s="13">
        <v>3287</v>
      </c>
      <c r="O23" s="13">
        <v>3277</v>
      </c>
      <c r="P23" s="13">
        <v>3267</v>
      </c>
      <c r="Q23" s="13">
        <v>3257</v>
      </c>
      <c r="R23" s="13">
        <v>2022</v>
      </c>
      <c r="S23" s="13">
        <v>2013</v>
      </c>
      <c r="T23" s="13">
        <v>2004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 t="s">
        <v>408</v>
      </c>
      <c r="AF23" s="13">
        <v>0</v>
      </c>
      <c r="AG23" s="3"/>
    </row>
    <row r="24" spans="1:33" x14ac:dyDescent="0.25">
      <c r="A24" s="3" t="s">
        <v>172</v>
      </c>
      <c r="C24" s="3" t="s">
        <v>312</v>
      </c>
      <c r="E24" s="13">
        <v>51039</v>
      </c>
      <c r="F24" s="13">
        <v>28371</v>
      </c>
      <c r="G24" s="13">
        <v>21941.71</v>
      </c>
      <c r="H24" s="13">
        <v>21941.71</v>
      </c>
      <c r="I24" s="13">
        <v>19684.71</v>
      </c>
      <c r="K24" s="13">
        <v>587</v>
      </c>
      <c r="L24" s="13">
        <v>587</v>
      </c>
      <c r="M24" s="13">
        <v>587</v>
      </c>
      <c r="N24" s="13">
        <v>51039</v>
      </c>
      <c r="O24" s="13">
        <v>51039</v>
      </c>
      <c r="P24" s="13">
        <v>51039</v>
      </c>
      <c r="Q24" s="13">
        <v>51039</v>
      </c>
      <c r="R24" s="13">
        <v>28371</v>
      </c>
      <c r="S24" s="13">
        <v>28371</v>
      </c>
      <c r="T24" s="13">
        <v>28370</v>
      </c>
      <c r="U24" s="13">
        <v>28370</v>
      </c>
      <c r="V24" s="13">
        <v>21941.71</v>
      </c>
      <c r="W24" s="13">
        <v>21941.71</v>
      </c>
      <c r="X24" s="13">
        <v>21941.71</v>
      </c>
      <c r="Y24" s="13">
        <v>21941.71</v>
      </c>
      <c r="Z24" s="13">
        <v>21941.71</v>
      </c>
      <c r="AA24" s="13">
        <v>21941.71</v>
      </c>
      <c r="AB24" s="13">
        <v>21941.71</v>
      </c>
      <c r="AC24" s="13">
        <v>21941.71</v>
      </c>
      <c r="AD24" s="13">
        <v>19684.71</v>
      </c>
      <c r="AE24" s="13">
        <v>19685</v>
      </c>
      <c r="AF24" s="13">
        <v>19685</v>
      </c>
    </row>
    <row r="25" spans="1:33" x14ac:dyDescent="0.25">
      <c r="A25" s="3" t="s">
        <v>98</v>
      </c>
      <c r="C25" s="3" t="s">
        <v>313</v>
      </c>
      <c r="E25" s="13">
        <v>84155</v>
      </c>
      <c r="F25" s="13">
        <v>126799</v>
      </c>
      <c r="G25" s="13">
        <v>147474.42489483606</v>
      </c>
      <c r="H25" s="13">
        <v>138386.19293380517</v>
      </c>
      <c r="I25" s="13">
        <v>131405.05786923502</v>
      </c>
      <c r="K25" s="13">
        <v>136279</v>
      </c>
      <c r="L25" s="13">
        <v>135499</v>
      </c>
      <c r="M25" s="13">
        <v>106351</v>
      </c>
      <c r="N25" s="13">
        <v>84155</v>
      </c>
      <c r="O25" s="13">
        <v>81678</v>
      </c>
      <c r="P25" s="13">
        <v>83518</v>
      </c>
      <c r="Q25" s="13">
        <v>88108</v>
      </c>
      <c r="R25" s="13">
        <v>126799</v>
      </c>
      <c r="S25" s="13">
        <v>126920</v>
      </c>
      <c r="T25" s="13">
        <v>126182</v>
      </c>
      <c r="U25" s="13">
        <v>125947</v>
      </c>
      <c r="V25" s="13">
        <v>147474.42489483606</v>
      </c>
      <c r="W25" s="13">
        <v>146097.83772415254</v>
      </c>
      <c r="X25" s="13">
        <v>144097.34403720166</v>
      </c>
      <c r="Y25" s="13">
        <v>143556.97219254449</v>
      </c>
      <c r="Z25" s="13">
        <v>138386.19293380517</v>
      </c>
      <c r="AA25" s="13">
        <v>136988.60296459528</v>
      </c>
      <c r="AB25" s="13">
        <v>135533.06137957179</v>
      </c>
      <c r="AC25" s="13">
        <v>132777.73789075567</v>
      </c>
      <c r="AD25" s="13">
        <v>131405.05786923502</v>
      </c>
      <c r="AE25" s="13">
        <v>130147</v>
      </c>
      <c r="AF25" s="13">
        <v>130697</v>
      </c>
    </row>
    <row r="26" spans="1:33" x14ac:dyDescent="0.25">
      <c r="A26" s="3" t="s">
        <v>99</v>
      </c>
      <c r="C26" s="3" t="s">
        <v>314</v>
      </c>
      <c r="E26" s="13">
        <v>87010</v>
      </c>
      <c r="F26" s="13">
        <v>85785</v>
      </c>
      <c r="G26" s="13">
        <v>84745</v>
      </c>
      <c r="H26" s="13">
        <v>83749</v>
      </c>
      <c r="I26" s="13">
        <v>83210</v>
      </c>
      <c r="K26" s="13">
        <v>116158</v>
      </c>
      <c r="L26" s="13">
        <v>115325</v>
      </c>
      <c r="M26" s="13">
        <v>94342</v>
      </c>
      <c r="N26" s="13">
        <v>87010</v>
      </c>
      <c r="O26" s="13">
        <v>86705</v>
      </c>
      <c r="P26" s="13">
        <v>86398</v>
      </c>
      <c r="Q26" s="13">
        <v>86138</v>
      </c>
      <c r="R26" s="13">
        <v>85785</v>
      </c>
      <c r="S26" s="13">
        <v>85535</v>
      </c>
      <c r="T26" s="13">
        <v>85319</v>
      </c>
      <c r="U26" s="13">
        <v>85050</v>
      </c>
      <c r="V26" s="13">
        <v>84745</v>
      </c>
      <c r="W26" s="13">
        <v>84476</v>
      </c>
      <c r="X26" s="13">
        <v>84221</v>
      </c>
      <c r="Y26" s="13">
        <v>83928</v>
      </c>
      <c r="Z26" s="13">
        <v>83749</v>
      </c>
      <c r="AA26" s="13">
        <v>83510</v>
      </c>
      <c r="AB26" s="13">
        <v>83331</v>
      </c>
      <c r="AC26" s="13">
        <v>83270</v>
      </c>
      <c r="AD26" s="13">
        <v>83210</v>
      </c>
      <c r="AE26" s="13">
        <v>83149</v>
      </c>
      <c r="AF26" s="13">
        <v>83317</v>
      </c>
    </row>
    <row r="27" spans="1:33" s="12" customFormat="1" x14ac:dyDescent="0.25">
      <c r="A27" s="12" t="s">
        <v>173</v>
      </c>
      <c r="B27" s="3"/>
      <c r="C27" s="12" t="s">
        <v>315</v>
      </c>
      <c r="D27" s="3"/>
      <c r="E27" s="67">
        <v>504628</v>
      </c>
      <c r="F27" s="67">
        <v>492609</v>
      </c>
      <c r="G27" s="67">
        <v>503025.81875896</v>
      </c>
      <c r="H27" s="67">
        <v>526894.47726096283</v>
      </c>
      <c r="I27" s="67">
        <v>482769.94927897997</v>
      </c>
      <c r="J27" s="60"/>
      <c r="K27" s="67">
        <v>570276.86641000002</v>
      </c>
      <c r="L27" s="67">
        <v>564432.50851000007</v>
      </c>
      <c r="M27" s="67">
        <v>498233.15061000001</v>
      </c>
      <c r="N27" s="67">
        <v>504628</v>
      </c>
      <c r="O27" s="67">
        <v>507785</v>
      </c>
      <c r="P27" s="67">
        <v>503109</v>
      </c>
      <c r="Q27" s="67">
        <v>503235</v>
      </c>
      <c r="R27" s="67">
        <v>492609</v>
      </c>
      <c r="S27" s="67">
        <v>497435</v>
      </c>
      <c r="T27" s="67">
        <v>485215</v>
      </c>
      <c r="U27" s="67">
        <v>512858.39999887993</v>
      </c>
      <c r="V27" s="67">
        <v>503025.81875896</v>
      </c>
      <c r="W27" s="67">
        <v>501571.42427686078</v>
      </c>
      <c r="X27" s="67">
        <v>501608.85765187431</v>
      </c>
      <c r="Y27" s="67">
        <v>505206.96124800667</v>
      </c>
      <c r="Z27" s="67">
        <v>526894.47726096283</v>
      </c>
      <c r="AA27" s="67">
        <v>546421.10598300502</v>
      </c>
      <c r="AB27" s="67">
        <v>494157.09218644275</v>
      </c>
      <c r="AC27" s="67">
        <v>497917.09933359665</v>
      </c>
      <c r="AD27" s="67">
        <v>482768.94927897997</v>
      </c>
      <c r="AE27" s="67">
        <v>491437</v>
      </c>
      <c r="AF27" s="67">
        <f>+AF28+AF44+AF56</f>
        <v>472162</v>
      </c>
    </row>
    <row r="28" spans="1:33" s="12" customFormat="1" x14ac:dyDescent="0.25">
      <c r="A28" s="12" t="s">
        <v>174</v>
      </c>
      <c r="C28" s="12" t="s">
        <v>316</v>
      </c>
      <c r="E28" s="67">
        <v>68364</v>
      </c>
      <c r="F28" s="67">
        <v>77081</v>
      </c>
      <c r="G28" s="67">
        <v>85302.818758959969</v>
      </c>
      <c r="H28" s="67">
        <v>118650.16777096283</v>
      </c>
      <c r="I28" s="67">
        <v>102918.00492897995</v>
      </c>
      <c r="J28" s="60"/>
      <c r="K28" s="67">
        <v>134524.86641000002</v>
      </c>
      <c r="L28" s="67">
        <v>141811.50851000001</v>
      </c>
      <c r="M28" s="67">
        <v>79484.150609999997</v>
      </c>
      <c r="N28" s="67">
        <v>68364</v>
      </c>
      <c r="O28" s="67">
        <v>67649</v>
      </c>
      <c r="P28" s="67">
        <v>71939</v>
      </c>
      <c r="Q28" s="67">
        <v>80341</v>
      </c>
      <c r="R28" s="67">
        <v>77081</v>
      </c>
      <c r="S28" s="67">
        <v>81813</v>
      </c>
      <c r="T28" s="67">
        <v>79824</v>
      </c>
      <c r="U28" s="67">
        <v>85925.399998879948</v>
      </c>
      <c r="V28" s="67">
        <v>85302.818758959969</v>
      </c>
      <c r="W28" s="67">
        <v>97133.424276860809</v>
      </c>
      <c r="X28" s="67">
        <v>100853.85765187434</v>
      </c>
      <c r="Y28" s="67">
        <v>104629.74137800666</v>
      </c>
      <c r="Z28" s="67">
        <v>118650.16777096283</v>
      </c>
      <c r="AA28" s="67">
        <v>103684.08309300497</v>
      </c>
      <c r="AB28" s="67">
        <v>111848.71846644275</v>
      </c>
      <c r="AC28" s="67">
        <v>109169.11059359665</v>
      </c>
      <c r="AD28" s="67">
        <v>102918.00492897995</v>
      </c>
      <c r="AE28" s="67">
        <v>115430</v>
      </c>
      <c r="AF28" s="67">
        <f>SUM(AF29:AF43)</f>
        <v>110874</v>
      </c>
    </row>
    <row r="29" spans="1:33" x14ac:dyDescent="0.25">
      <c r="A29" s="3" t="s">
        <v>175</v>
      </c>
      <c r="C29" s="3" t="s">
        <v>317</v>
      </c>
      <c r="E29" s="13">
        <v>7627</v>
      </c>
      <c r="F29" s="13">
        <v>7085</v>
      </c>
      <c r="G29" s="13">
        <v>6047</v>
      </c>
      <c r="H29" s="13">
        <v>11074</v>
      </c>
      <c r="I29" s="13">
        <v>9876</v>
      </c>
      <c r="K29" s="13">
        <v>21127</v>
      </c>
      <c r="L29" s="13">
        <v>23156</v>
      </c>
      <c r="M29" s="13">
        <v>8045</v>
      </c>
      <c r="N29" s="13">
        <v>7627</v>
      </c>
      <c r="O29" s="13">
        <v>8493</v>
      </c>
      <c r="P29" s="13">
        <v>8896</v>
      </c>
      <c r="Q29" s="13">
        <v>8072</v>
      </c>
      <c r="R29" s="13">
        <v>7085</v>
      </c>
      <c r="S29" s="13">
        <v>7983</v>
      </c>
      <c r="T29" s="13">
        <v>7080</v>
      </c>
      <c r="U29" s="13">
        <v>8039</v>
      </c>
      <c r="V29" s="13">
        <v>6047</v>
      </c>
      <c r="W29" s="13">
        <v>12327</v>
      </c>
      <c r="X29" s="13">
        <v>10270</v>
      </c>
      <c r="Y29" s="13">
        <v>11721</v>
      </c>
      <c r="Z29" s="13">
        <v>11074</v>
      </c>
      <c r="AA29" s="13">
        <v>10931</v>
      </c>
      <c r="AB29" s="13">
        <v>11547</v>
      </c>
      <c r="AC29" s="13">
        <v>11218</v>
      </c>
      <c r="AD29" s="13">
        <v>9876</v>
      </c>
      <c r="AE29" s="13">
        <v>11131</v>
      </c>
      <c r="AF29" s="13">
        <v>9516</v>
      </c>
    </row>
    <row r="30" spans="1:33" x14ac:dyDescent="0.25">
      <c r="A30" s="3" t="s">
        <v>201</v>
      </c>
      <c r="C30" s="3" t="s">
        <v>318</v>
      </c>
      <c r="E30" s="13">
        <v>737</v>
      </c>
      <c r="F30" s="13">
        <v>366</v>
      </c>
      <c r="G30" s="13">
        <v>364.79040999999995</v>
      </c>
      <c r="H30" s="13">
        <v>0</v>
      </c>
      <c r="I30" s="13">
        <v>0</v>
      </c>
      <c r="K30" s="13">
        <v>737</v>
      </c>
      <c r="L30" s="13">
        <v>737</v>
      </c>
      <c r="M30" s="13">
        <v>737</v>
      </c>
      <c r="N30" s="13">
        <v>737</v>
      </c>
      <c r="O30" s="13">
        <v>366</v>
      </c>
      <c r="P30" s="13">
        <v>365</v>
      </c>
      <c r="Q30" s="13">
        <v>365</v>
      </c>
      <c r="R30" s="13">
        <v>366</v>
      </c>
      <c r="S30" s="13">
        <v>365</v>
      </c>
      <c r="T30" s="13">
        <v>365</v>
      </c>
      <c r="U30" s="13">
        <v>364.79040999999995</v>
      </c>
      <c r="V30" s="13">
        <v>364.79040999999995</v>
      </c>
      <c r="W30" s="13">
        <v>365</v>
      </c>
      <c r="X30" s="13">
        <v>364</v>
      </c>
      <c r="Y30" s="13">
        <v>364.13996999999995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 t="s">
        <v>408</v>
      </c>
      <c r="AF30" s="13">
        <v>0</v>
      </c>
    </row>
    <row r="31" spans="1:33" x14ac:dyDescent="0.25">
      <c r="A31" s="3" t="s">
        <v>176</v>
      </c>
      <c r="C31" s="3" t="s">
        <v>319</v>
      </c>
      <c r="E31" s="13">
        <v>3274</v>
      </c>
      <c r="F31" s="13">
        <v>3853</v>
      </c>
      <c r="G31" s="13">
        <v>4759</v>
      </c>
      <c r="H31" s="13">
        <v>4731</v>
      </c>
      <c r="I31" s="13">
        <v>5196</v>
      </c>
      <c r="K31" s="13">
        <v>6161</v>
      </c>
      <c r="L31" s="13">
        <v>7468</v>
      </c>
      <c r="M31" s="13">
        <v>8691</v>
      </c>
      <c r="N31" s="13">
        <v>3274</v>
      </c>
      <c r="O31" s="13">
        <v>3409</v>
      </c>
      <c r="P31" s="13">
        <v>3716</v>
      </c>
      <c r="Q31" s="13">
        <v>4222</v>
      </c>
      <c r="R31" s="13">
        <v>3853</v>
      </c>
      <c r="S31" s="13">
        <v>3888</v>
      </c>
      <c r="T31" s="13">
        <v>4414</v>
      </c>
      <c r="U31" s="13">
        <v>4764</v>
      </c>
      <c r="V31" s="13">
        <v>4759</v>
      </c>
      <c r="W31" s="13">
        <v>5150</v>
      </c>
      <c r="X31" s="13">
        <v>4739</v>
      </c>
      <c r="Y31" s="13">
        <v>5554</v>
      </c>
      <c r="Z31" s="13">
        <v>4731</v>
      </c>
      <c r="AA31" s="13">
        <v>4805</v>
      </c>
      <c r="AB31" s="13">
        <v>5067</v>
      </c>
      <c r="AC31" s="13">
        <v>5189</v>
      </c>
      <c r="AD31" s="13">
        <v>5196</v>
      </c>
      <c r="AE31" s="13">
        <v>5399</v>
      </c>
      <c r="AF31" s="13">
        <v>5617</v>
      </c>
    </row>
    <row r="32" spans="1:33" x14ac:dyDescent="0.25">
      <c r="A32" s="3" t="s">
        <v>177</v>
      </c>
      <c r="C32" s="3" t="s">
        <v>320</v>
      </c>
      <c r="E32" s="13">
        <v>14509</v>
      </c>
      <c r="F32" s="13">
        <v>26247</v>
      </c>
      <c r="G32" s="13">
        <v>34869.596738006629</v>
      </c>
      <c r="H32" s="13">
        <v>49977.057288006647</v>
      </c>
      <c r="I32" s="13">
        <v>44366.761818006664</v>
      </c>
      <c r="K32" s="13">
        <v>37020</v>
      </c>
      <c r="L32" s="13">
        <v>37520</v>
      </c>
      <c r="M32" s="13">
        <v>13815</v>
      </c>
      <c r="N32" s="13">
        <v>14509</v>
      </c>
      <c r="O32" s="13">
        <v>14798</v>
      </c>
      <c r="P32" s="13">
        <v>15841</v>
      </c>
      <c r="Q32" s="13">
        <v>19222</v>
      </c>
      <c r="R32" s="13">
        <v>26247</v>
      </c>
      <c r="S32" s="13">
        <v>24624</v>
      </c>
      <c r="T32" s="13">
        <v>26946</v>
      </c>
      <c r="U32" s="13">
        <v>31720.95989800664</v>
      </c>
      <c r="V32" s="13">
        <v>34869.596738006629</v>
      </c>
      <c r="W32" s="13">
        <v>37796.456488006632</v>
      </c>
      <c r="X32" s="13">
        <v>39156.032978006631</v>
      </c>
      <c r="Y32" s="13">
        <v>41050.10420800664</v>
      </c>
      <c r="Z32" s="13">
        <v>49977.057288006647</v>
      </c>
      <c r="AA32" s="13">
        <v>35571</v>
      </c>
      <c r="AB32" s="13">
        <v>36423.290769076339</v>
      </c>
      <c r="AC32" s="13">
        <v>38089.121298006648</v>
      </c>
      <c r="AD32" s="13">
        <v>44366.761818006664</v>
      </c>
      <c r="AE32" s="13">
        <v>54515</v>
      </c>
      <c r="AF32" s="13">
        <v>49364</v>
      </c>
    </row>
    <row r="33" spans="1:33" x14ac:dyDescent="0.25">
      <c r="A33" s="3" t="s">
        <v>178</v>
      </c>
      <c r="C33" s="3" t="s">
        <v>321</v>
      </c>
      <c r="E33" s="13">
        <v>3685</v>
      </c>
      <c r="F33" s="13">
        <v>2710</v>
      </c>
      <c r="G33" s="13">
        <v>3361.1752799999999</v>
      </c>
      <c r="H33" s="13">
        <v>4330.5426399999997</v>
      </c>
      <c r="I33" s="13">
        <v>6265.7862800000003</v>
      </c>
      <c r="K33" s="13">
        <v>8461</v>
      </c>
      <c r="L33" s="13">
        <v>10414</v>
      </c>
      <c r="M33" s="13">
        <v>6295</v>
      </c>
      <c r="N33" s="13">
        <v>3685</v>
      </c>
      <c r="O33" s="13">
        <v>4058</v>
      </c>
      <c r="P33" s="13">
        <v>4829</v>
      </c>
      <c r="Q33" s="13">
        <v>5871</v>
      </c>
      <c r="R33" s="13">
        <v>2710</v>
      </c>
      <c r="S33" s="13">
        <v>2958</v>
      </c>
      <c r="T33" s="13">
        <v>3334</v>
      </c>
      <c r="U33" s="13">
        <v>3765.6682599999999</v>
      </c>
      <c r="V33" s="13">
        <v>3361.1752799999999</v>
      </c>
      <c r="W33" s="13">
        <v>3522.9632799999999</v>
      </c>
      <c r="X33" s="13">
        <v>3684.75227</v>
      </c>
      <c r="Y33" s="13">
        <v>4050.4919300000001</v>
      </c>
      <c r="Z33" s="13">
        <v>4330.5426399999997</v>
      </c>
      <c r="AA33" s="13">
        <v>4326.3840099999998</v>
      </c>
      <c r="AB33" s="13">
        <v>5156.9909600000001</v>
      </c>
      <c r="AC33" s="13">
        <v>5910.7337699999998</v>
      </c>
      <c r="AD33" s="13">
        <v>6265.7862800000003</v>
      </c>
      <c r="AE33" s="13">
        <v>6954</v>
      </c>
      <c r="AF33" s="13">
        <v>7287</v>
      </c>
    </row>
    <row r="34" spans="1:33" x14ac:dyDescent="0.25">
      <c r="A34" s="3" t="s">
        <v>90</v>
      </c>
      <c r="C34" s="3" t="s">
        <v>223</v>
      </c>
      <c r="E34" s="13">
        <v>5187</v>
      </c>
      <c r="F34" s="13">
        <v>1037</v>
      </c>
      <c r="G34" s="13">
        <v>0</v>
      </c>
      <c r="H34" s="13">
        <v>0</v>
      </c>
      <c r="I34" s="13">
        <v>0</v>
      </c>
      <c r="K34" s="13">
        <v>8298.8664100000005</v>
      </c>
      <c r="L34" s="13">
        <v>7261.5085100000006</v>
      </c>
      <c r="M34" s="13">
        <v>6224.1506100000006</v>
      </c>
      <c r="N34" s="13">
        <v>5187</v>
      </c>
      <c r="O34" s="13">
        <v>4149</v>
      </c>
      <c r="P34" s="13">
        <v>3112</v>
      </c>
      <c r="Q34" s="13">
        <v>2075</v>
      </c>
      <c r="R34" s="13">
        <v>1037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5939.0733399999999</v>
      </c>
      <c r="AC34" s="13">
        <v>0</v>
      </c>
      <c r="AD34" s="13">
        <v>0</v>
      </c>
      <c r="AE34" s="13" t="s">
        <v>408</v>
      </c>
      <c r="AF34" s="13">
        <v>0</v>
      </c>
    </row>
    <row r="35" spans="1:33" x14ac:dyDescent="0.25">
      <c r="A35" s="3" t="s">
        <v>179</v>
      </c>
      <c r="C35" s="3" t="s">
        <v>322</v>
      </c>
      <c r="E35" s="13">
        <v>7997</v>
      </c>
      <c r="F35" s="13">
        <v>9183</v>
      </c>
      <c r="G35" s="13">
        <v>4519.457550000001</v>
      </c>
      <c r="H35" s="13">
        <v>5603.1247000000003</v>
      </c>
      <c r="I35" s="13">
        <v>5492.953300000001</v>
      </c>
      <c r="K35" s="13">
        <v>15181</v>
      </c>
      <c r="L35" s="13">
        <v>15098</v>
      </c>
      <c r="M35" s="13">
        <v>10167</v>
      </c>
      <c r="N35" s="13">
        <v>7997</v>
      </c>
      <c r="O35" s="13">
        <v>6167</v>
      </c>
      <c r="P35" s="13">
        <v>6358</v>
      </c>
      <c r="Q35" s="13">
        <v>7251</v>
      </c>
      <c r="R35" s="13">
        <v>9183</v>
      </c>
      <c r="S35" s="13">
        <v>9071</v>
      </c>
      <c r="T35" s="13">
        <v>7859</v>
      </c>
      <c r="U35" s="13">
        <v>5713.2153600000011</v>
      </c>
      <c r="V35" s="13">
        <v>4519.457550000001</v>
      </c>
      <c r="W35" s="13">
        <v>5374.1145299999998</v>
      </c>
      <c r="X35" s="13">
        <v>6771.7731300000005</v>
      </c>
      <c r="Y35" s="13">
        <v>7776.5167200000005</v>
      </c>
      <c r="Z35" s="13">
        <v>5603.1247000000003</v>
      </c>
      <c r="AA35" s="13">
        <v>5530.35772</v>
      </c>
      <c r="AB35" s="13">
        <v>6727.8652600000005</v>
      </c>
      <c r="AC35" s="13">
        <v>7370.2035999999998</v>
      </c>
      <c r="AD35" s="13">
        <v>5492.953300000001</v>
      </c>
      <c r="AE35" s="13">
        <v>6153</v>
      </c>
      <c r="AF35" s="13">
        <v>7409</v>
      </c>
    </row>
    <row r="36" spans="1:33" x14ac:dyDescent="0.25">
      <c r="A36" s="3" t="s">
        <v>180</v>
      </c>
      <c r="C36" s="3" t="s">
        <v>323</v>
      </c>
      <c r="E36" s="13">
        <v>410</v>
      </c>
      <c r="F36" s="13">
        <v>292</v>
      </c>
      <c r="G36" s="13">
        <v>363.81627000000003</v>
      </c>
      <c r="H36" s="13">
        <v>0</v>
      </c>
      <c r="I36" s="13">
        <v>0</v>
      </c>
      <c r="K36" s="13">
        <v>431</v>
      </c>
      <c r="L36" s="13">
        <v>437</v>
      </c>
      <c r="M36" s="13">
        <v>456</v>
      </c>
      <c r="N36" s="13">
        <v>410</v>
      </c>
      <c r="O36" s="13">
        <v>542</v>
      </c>
      <c r="P36" s="13">
        <v>565</v>
      </c>
      <c r="Q36" s="13">
        <v>647</v>
      </c>
      <c r="R36" s="13">
        <v>292</v>
      </c>
      <c r="S36" s="13">
        <v>238</v>
      </c>
      <c r="T36" s="13">
        <v>305</v>
      </c>
      <c r="U36" s="13">
        <v>300.61809999999997</v>
      </c>
      <c r="V36" s="13">
        <v>363.81627000000003</v>
      </c>
      <c r="W36" s="13">
        <v>269.37619999999993</v>
      </c>
      <c r="X36" s="13">
        <v>329.18304000000006</v>
      </c>
      <c r="Y36" s="13">
        <v>316</v>
      </c>
      <c r="Z36" s="13">
        <v>0</v>
      </c>
      <c r="AA36" s="13">
        <v>212.90815000000003</v>
      </c>
      <c r="AB36" s="13">
        <v>0</v>
      </c>
      <c r="AC36" s="13">
        <v>0</v>
      </c>
      <c r="AD36" s="13">
        <v>0</v>
      </c>
      <c r="AE36" s="13" t="s">
        <v>408</v>
      </c>
      <c r="AF36" s="13">
        <v>0</v>
      </c>
    </row>
    <row r="37" spans="1:33" x14ac:dyDescent="0.25">
      <c r="A37" s="3" t="s">
        <v>78</v>
      </c>
      <c r="C37" s="3" t="s">
        <v>324</v>
      </c>
      <c r="E37" s="13">
        <v>13846</v>
      </c>
      <c r="F37" s="13">
        <v>12888</v>
      </c>
      <c r="G37" s="13">
        <v>17793.068110953336</v>
      </c>
      <c r="H37" s="13">
        <v>25976.766632956169</v>
      </c>
      <c r="I37" s="13">
        <v>22323.020080973281</v>
      </c>
      <c r="K37" s="13">
        <v>25084</v>
      </c>
      <c r="L37" s="13">
        <v>27592</v>
      </c>
      <c r="M37" s="13">
        <v>12353</v>
      </c>
      <c r="N37" s="13">
        <v>13846</v>
      </c>
      <c r="O37" s="13">
        <v>16100</v>
      </c>
      <c r="P37" s="13">
        <v>17776</v>
      </c>
      <c r="Q37" s="13">
        <v>20269</v>
      </c>
      <c r="R37" s="13">
        <v>12888</v>
      </c>
      <c r="S37" s="13">
        <v>18271</v>
      </c>
      <c r="T37" s="13">
        <v>14924</v>
      </c>
      <c r="U37" s="13">
        <v>16046.18181087331</v>
      </c>
      <c r="V37" s="13">
        <v>17793.068110953336</v>
      </c>
      <c r="W37" s="13">
        <v>18272.787855730177</v>
      </c>
      <c r="X37" s="13">
        <v>19359.916913867706</v>
      </c>
      <c r="Y37" s="13">
        <v>17065</v>
      </c>
      <c r="Z37" s="13">
        <v>25976.766632956169</v>
      </c>
      <c r="AA37" s="13">
        <v>24101.059563004957</v>
      </c>
      <c r="AB37" s="13">
        <v>24291.706727366403</v>
      </c>
      <c r="AC37" s="13">
        <v>22850.83015559</v>
      </c>
      <c r="AD37" s="13">
        <v>22323.020080973281</v>
      </c>
      <c r="AE37" s="13">
        <v>20326</v>
      </c>
      <c r="AF37" s="13">
        <v>20685</v>
      </c>
    </row>
    <row r="38" spans="1:33" x14ac:dyDescent="0.25">
      <c r="A38" s="3" t="s">
        <v>181</v>
      </c>
      <c r="C38" s="3" t="s">
        <v>325</v>
      </c>
      <c r="E38" s="13">
        <v>94</v>
      </c>
      <c r="F38" s="13">
        <v>2239</v>
      </c>
      <c r="G38" s="13">
        <v>395</v>
      </c>
      <c r="H38" s="13">
        <v>1144.16364</v>
      </c>
      <c r="I38" s="13">
        <v>314.6372199999999</v>
      </c>
      <c r="K38" s="13">
        <v>1638</v>
      </c>
      <c r="L38" s="13">
        <v>1638</v>
      </c>
      <c r="M38" s="13">
        <v>1638</v>
      </c>
      <c r="N38" s="13">
        <v>94</v>
      </c>
      <c r="O38" s="13">
        <v>94</v>
      </c>
      <c r="P38" s="13">
        <v>94</v>
      </c>
      <c r="Q38" s="13">
        <v>94</v>
      </c>
      <c r="R38" s="13">
        <v>2239</v>
      </c>
      <c r="S38" s="13">
        <v>2357</v>
      </c>
      <c r="T38" s="13">
        <v>2372</v>
      </c>
      <c r="U38" s="13">
        <v>2075</v>
      </c>
      <c r="V38" s="13">
        <v>395</v>
      </c>
      <c r="W38" s="13">
        <v>387</v>
      </c>
      <c r="X38" s="13">
        <v>283</v>
      </c>
      <c r="Y38" s="13">
        <v>3011.1031399999993</v>
      </c>
      <c r="Z38" s="13">
        <v>1144.16364</v>
      </c>
      <c r="AA38" s="13">
        <v>1285.62042</v>
      </c>
      <c r="AB38" s="13">
        <v>620.26225999999997</v>
      </c>
      <c r="AC38" s="13">
        <v>314.41552999999948</v>
      </c>
      <c r="AD38" s="13">
        <v>314.6372199999999</v>
      </c>
      <c r="AE38" s="13">
        <v>313</v>
      </c>
      <c r="AF38" s="13">
        <v>106</v>
      </c>
    </row>
    <row r="39" spans="1:33" x14ac:dyDescent="0.25">
      <c r="A39" s="3" t="s">
        <v>182</v>
      </c>
      <c r="C39" s="3" t="s">
        <v>326</v>
      </c>
      <c r="E39" s="13">
        <v>5171</v>
      </c>
      <c r="F39" s="13">
        <v>6623</v>
      </c>
      <c r="G39" s="13">
        <v>9237.4515500000016</v>
      </c>
      <c r="H39" s="13">
        <v>8036.7488300000005</v>
      </c>
      <c r="I39" s="13">
        <v>1161.23244</v>
      </c>
      <c r="K39" s="13">
        <v>4518</v>
      </c>
      <c r="L39" s="13">
        <v>4656</v>
      </c>
      <c r="M39" s="13">
        <v>5653</v>
      </c>
      <c r="N39" s="13">
        <v>5171</v>
      </c>
      <c r="O39" s="13">
        <v>5122</v>
      </c>
      <c r="P39" s="13">
        <v>6003</v>
      </c>
      <c r="Q39" s="13">
        <v>7089</v>
      </c>
      <c r="R39" s="13">
        <v>6623</v>
      </c>
      <c r="S39" s="13">
        <v>7235</v>
      </c>
      <c r="T39" s="13">
        <v>8083</v>
      </c>
      <c r="U39" s="13">
        <v>8764.46191</v>
      </c>
      <c r="V39" s="13">
        <v>9237.4515500000016</v>
      </c>
      <c r="W39" s="13">
        <v>9398.3109331240012</v>
      </c>
      <c r="X39" s="13">
        <v>10376.52203</v>
      </c>
      <c r="Y39" s="13">
        <v>8815</v>
      </c>
      <c r="Z39" s="13">
        <v>8036.7488300000005</v>
      </c>
      <c r="AA39" s="13">
        <v>8271.6291299999993</v>
      </c>
      <c r="AB39" s="13">
        <v>8219.7007599999997</v>
      </c>
      <c r="AC39" s="13">
        <v>12154.60564</v>
      </c>
      <c r="AD39" s="13">
        <v>1161.23244</v>
      </c>
      <c r="AE39" s="13">
        <v>2684</v>
      </c>
      <c r="AF39" s="13">
        <v>2908</v>
      </c>
    </row>
    <row r="40" spans="1:33" x14ac:dyDescent="0.25">
      <c r="A40" s="3" t="s">
        <v>183</v>
      </c>
      <c r="C40" s="3" t="s">
        <v>327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K40" s="13">
        <v>149</v>
      </c>
      <c r="L40" s="13">
        <v>291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/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 t="s">
        <v>409</v>
      </c>
      <c r="AF40" s="13">
        <v>0</v>
      </c>
    </row>
    <row r="41" spans="1:33" x14ac:dyDescent="0.25">
      <c r="A41" s="3" t="s">
        <v>79</v>
      </c>
      <c r="C41" s="3" t="s">
        <v>328</v>
      </c>
      <c r="E41" s="13">
        <v>4909</v>
      </c>
      <c r="F41" s="13">
        <v>3552</v>
      </c>
      <c r="G41" s="13">
        <v>2792.4628499999999</v>
      </c>
      <c r="H41" s="13">
        <v>6319.3010000000013</v>
      </c>
      <c r="I41" s="13">
        <v>5783.0013299999991</v>
      </c>
      <c r="K41" s="13">
        <v>4857</v>
      </c>
      <c r="L41" s="13">
        <v>4654</v>
      </c>
      <c r="M41" s="13">
        <v>4481</v>
      </c>
      <c r="N41" s="13">
        <v>4909</v>
      </c>
      <c r="O41" s="13">
        <v>3402</v>
      </c>
      <c r="P41" s="13">
        <v>3441</v>
      </c>
      <c r="Q41" s="13">
        <v>4204</v>
      </c>
      <c r="R41" s="13">
        <v>3552</v>
      </c>
      <c r="S41" s="13">
        <v>3893</v>
      </c>
      <c r="T41" s="13">
        <v>3290</v>
      </c>
      <c r="U41" s="13">
        <v>3637.5042500000009</v>
      </c>
      <c r="V41" s="13">
        <v>2792.4628499999999</v>
      </c>
      <c r="W41" s="13">
        <v>3290.4149900000002</v>
      </c>
      <c r="X41" s="13">
        <v>4243.6772899999996</v>
      </c>
      <c r="Y41" s="13">
        <v>3736.3854100000003</v>
      </c>
      <c r="Z41" s="13">
        <v>6319.3010000000013</v>
      </c>
      <c r="AA41" s="13">
        <v>6473.4968500000014</v>
      </c>
      <c r="AB41" s="13">
        <v>6106.8727399999998</v>
      </c>
      <c r="AC41" s="13">
        <v>4128.916540000002</v>
      </c>
      <c r="AD41" s="13">
        <v>5783.0013299999991</v>
      </c>
      <c r="AE41" s="13">
        <v>5623</v>
      </c>
      <c r="AF41" s="13">
        <v>5456</v>
      </c>
    </row>
    <row r="42" spans="1:33" x14ac:dyDescent="0.25">
      <c r="A42" s="3" t="s">
        <v>202</v>
      </c>
      <c r="C42" s="3" t="s">
        <v>329</v>
      </c>
      <c r="E42" s="13">
        <v>0</v>
      </c>
      <c r="F42" s="13">
        <v>0</v>
      </c>
      <c r="G42" s="13">
        <v>0</v>
      </c>
      <c r="H42" s="13">
        <v>1457.4630400000001</v>
      </c>
      <c r="I42" s="13">
        <v>2137.6124599999998</v>
      </c>
      <c r="K42" s="13">
        <v>0</v>
      </c>
      <c r="L42" s="13">
        <v>0</v>
      </c>
      <c r="M42" s="48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1457.4630400000001</v>
      </c>
      <c r="AA42" s="13">
        <v>1554.62725</v>
      </c>
      <c r="AB42" s="13">
        <v>1748.9556499999999</v>
      </c>
      <c r="AC42" s="13">
        <v>1943.28406</v>
      </c>
      <c r="AD42" s="13">
        <v>2137.6124599999998</v>
      </c>
      <c r="AE42" s="13">
        <v>2332</v>
      </c>
      <c r="AF42" s="13">
        <v>2526</v>
      </c>
    </row>
    <row r="43" spans="1:33" x14ac:dyDescent="0.25">
      <c r="A43" s="3" t="s">
        <v>184</v>
      </c>
      <c r="C43" s="3" t="s">
        <v>330</v>
      </c>
      <c r="E43" s="13">
        <v>918</v>
      </c>
      <c r="F43" s="13">
        <v>1006</v>
      </c>
      <c r="G43" s="13">
        <v>801</v>
      </c>
      <c r="H43" s="13">
        <v>0</v>
      </c>
      <c r="I43" s="13">
        <v>0</v>
      </c>
      <c r="K43" s="13">
        <v>862</v>
      </c>
      <c r="L43" s="13">
        <v>889</v>
      </c>
      <c r="M43" s="13">
        <v>929</v>
      </c>
      <c r="N43" s="13">
        <v>918</v>
      </c>
      <c r="O43" s="13">
        <v>949</v>
      </c>
      <c r="P43" s="13">
        <v>943</v>
      </c>
      <c r="Q43" s="13">
        <v>960</v>
      </c>
      <c r="R43" s="13">
        <v>1006</v>
      </c>
      <c r="S43" s="13">
        <v>930</v>
      </c>
      <c r="T43" s="13">
        <v>852</v>
      </c>
      <c r="U43" s="13">
        <v>733</v>
      </c>
      <c r="V43" s="13">
        <v>801</v>
      </c>
      <c r="W43" s="13">
        <v>981</v>
      </c>
      <c r="X43" s="13">
        <v>1275</v>
      </c>
      <c r="Y43" s="13">
        <v>1171</v>
      </c>
      <c r="Z43" s="13">
        <v>0</v>
      </c>
      <c r="AA43" s="13">
        <v>621</v>
      </c>
      <c r="AB43" s="13">
        <v>0</v>
      </c>
      <c r="AC43" s="13">
        <v>0</v>
      </c>
      <c r="AD43" s="13">
        <v>0</v>
      </c>
      <c r="AE43" s="13" t="s">
        <v>408</v>
      </c>
      <c r="AF43" s="13">
        <v>0</v>
      </c>
    </row>
    <row r="44" spans="1:33" s="12" customFormat="1" x14ac:dyDescent="0.25">
      <c r="A44" s="12" t="s">
        <v>185</v>
      </c>
      <c r="C44" s="12" t="s">
        <v>331</v>
      </c>
      <c r="E44" s="20">
        <v>336699</v>
      </c>
      <c r="F44" s="20">
        <v>264018</v>
      </c>
      <c r="G44" s="20">
        <v>272652</v>
      </c>
      <c r="H44" s="20">
        <v>220538.30949000001</v>
      </c>
      <c r="I44" s="20">
        <v>220287.94435000001</v>
      </c>
      <c r="J44" s="60"/>
      <c r="K44" s="20">
        <v>320581</v>
      </c>
      <c r="L44" s="20">
        <v>321124</v>
      </c>
      <c r="M44" s="20">
        <v>334113</v>
      </c>
      <c r="N44" s="20">
        <v>336699</v>
      </c>
      <c r="O44" s="20">
        <v>364535</v>
      </c>
      <c r="P44" s="20">
        <v>376247</v>
      </c>
      <c r="Q44" s="20">
        <v>382252</v>
      </c>
      <c r="R44" s="20">
        <v>264018</v>
      </c>
      <c r="S44" s="20">
        <v>279091</v>
      </c>
      <c r="T44" s="20">
        <v>287164</v>
      </c>
      <c r="U44" s="20">
        <v>293749</v>
      </c>
      <c r="V44" s="20">
        <v>272652</v>
      </c>
      <c r="W44" s="20">
        <v>271729</v>
      </c>
      <c r="X44" s="20">
        <v>275813</v>
      </c>
      <c r="Y44" s="20">
        <v>286831.21987000003</v>
      </c>
      <c r="Z44" s="20">
        <v>220538.30949000001</v>
      </c>
      <c r="AA44" s="20">
        <v>268215.02289000002</v>
      </c>
      <c r="AB44" s="20">
        <v>225402.37372</v>
      </c>
      <c r="AC44" s="20">
        <v>229539.98874</v>
      </c>
      <c r="AD44" s="20">
        <v>220287.94435000001</v>
      </c>
      <c r="AE44" s="20">
        <v>221662</v>
      </c>
      <c r="AF44" s="20">
        <f>SUM(AF45:AF55)</f>
        <v>229145</v>
      </c>
      <c r="AG44" s="3"/>
    </row>
    <row r="45" spans="1:33" x14ac:dyDescent="0.25">
      <c r="A45" s="3" t="s">
        <v>186</v>
      </c>
      <c r="C45" s="3" t="s">
        <v>332</v>
      </c>
      <c r="E45" s="13">
        <v>56689</v>
      </c>
      <c r="F45" s="13">
        <v>50358</v>
      </c>
      <c r="G45" s="13">
        <v>55524</v>
      </c>
      <c r="H45" s="13">
        <v>26162</v>
      </c>
      <c r="I45" s="13">
        <v>26649</v>
      </c>
      <c r="K45" s="13">
        <v>60823</v>
      </c>
      <c r="L45" s="13">
        <v>59107</v>
      </c>
      <c r="M45" s="13">
        <v>60550</v>
      </c>
      <c r="N45" s="13">
        <v>56689</v>
      </c>
      <c r="O45" s="13">
        <v>60882</v>
      </c>
      <c r="P45" s="13">
        <v>62530</v>
      </c>
      <c r="Q45" s="13">
        <v>63957</v>
      </c>
      <c r="R45" s="13">
        <v>50358</v>
      </c>
      <c r="S45" s="13">
        <v>51954</v>
      </c>
      <c r="T45" s="13">
        <v>52356</v>
      </c>
      <c r="U45" s="13">
        <v>53695</v>
      </c>
      <c r="V45" s="13">
        <v>55524</v>
      </c>
      <c r="W45" s="13">
        <v>55817</v>
      </c>
      <c r="X45" s="13">
        <v>57911</v>
      </c>
      <c r="Y45" s="13">
        <v>58667</v>
      </c>
      <c r="Z45" s="13">
        <v>26162</v>
      </c>
      <c r="AA45" s="13">
        <v>26555</v>
      </c>
      <c r="AB45" s="13">
        <v>26442</v>
      </c>
      <c r="AC45" s="13">
        <v>27124</v>
      </c>
      <c r="AD45" s="13">
        <v>26649</v>
      </c>
      <c r="AE45" s="13">
        <v>27078</v>
      </c>
      <c r="AF45" s="13">
        <v>27909</v>
      </c>
    </row>
    <row r="46" spans="1:33" x14ac:dyDescent="0.25">
      <c r="A46" s="3" t="s">
        <v>187</v>
      </c>
      <c r="C46" s="3" t="s">
        <v>317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 t="s">
        <v>408</v>
      </c>
      <c r="AF46" s="13">
        <v>0</v>
      </c>
    </row>
    <row r="47" spans="1:33" x14ac:dyDescent="0.25">
      <c r="A47" s="3" t="s">
        <v>188</v>
      </c>
      <c r="C47" s="3" t="s">
        <v>321</v>
      </c>
      <c r="E47" s="13">
        <v>125395</v>
      </c>
      <c r="F47" s="13">
        <v>96377</v>
      </c>
      <c r="G47" s="13">
        <v>90587</v>
      </c>
      <c r="H47" s="13">
        <v>95526</v>
      </c>
      <c r="I47" s="13">
        <v>92262</v>
      </c>
      <c r="K47" s="13">
        <v>123977</v>
      </c>
      <c r="L47" s="13">
        <v>123773</v>
      </c>
      <c r="M47" s="13">
        <v>134654</v>
      </c>
      <c r="N47" s="13">
        <v>125395</v>
      </c>
      <c r="O47" s="13">
        <v>142368</v>
      </c>
      <c r="P47" s="13">
        <v>147886</v>
      </c>
      <c r="Q47" s="13">
        <v>152078</v>
      </c>
      <c r="R47" s="13">
        <v>96377</v>
      </c>
      <c r="S47" s="13">
        <v>101418</v>
      </c>
      <c r="T47" s="13">
        <v>98639</v>
      </c>
      <c r="U47" s="13">
        <v>103026</v>
      </c>
      <c r="V47" s="13">
        <v>90587</v>
      </c>
      <c r="W47" s="13">
        <v>92084</v>
      </c>
      <c r="X47" s="13">
        <v>93477</v>
      </c>
      <c r="Y47" s="13">
        <v>94715</v>
      </c>
      <c r="Z47" s="13">
        <v>95526</v>
      </c>
      <c r="AA47" s="13">
        <v>97197</v>
      </c>
      <c r="AB47" s="13">
        <v>97917</v>
      </c>
      <c r="AC47" s="13">
        <v>99120</v>
      </c>
      <c r="AD47" s="13">
        <v>92262</v>
      </c>
      <c r="AE47" s="13">
        <v>93081</v>
      </c>
      <c r="AF47" s="13">
        <v>94239</v>
      </c>
    </row>
    <row r="48" spans="1:33" x14ac:dyDescent="0.25">
      <c r="A48" s="3" t="s">
        <v>189</v>
      </c>
      <c r="C48" s="3" t="s">
        <v>320</v>
      </c>
      <c r="E48" s="13">
        <v>0</v>
      </c>
      <c r="F48" s="13">
        <v>0</v>
      </c>
      <c r="G48" s="13">
        <v>0</v>
      </c>
      <c r="H48" s="13">
        <v>5820</v>
      </c>
      <c r="I48" s="13">
        <v>2765</v>
      </c>
      <c r="K48" s="13">
        <v>369</v>
      </c>
      <c r="L48" s="13">
        <v>1054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5919.219869999999</v>
      </c>
      <c r="Z48" s="13">
        <v>5820</v>
      </c>
      <c r="AA48" s="13">
        <v>6674</v>
      </c>
      <c r="AB48" s="13">
        <v>5615</v>
      </c>
      <c r="AC48" s="13">
        <v>4993</v>
      </c>
      <c r="AD48" s="13">
        <v>2765</v>
      </c>
      <c r="AE48" s="13">
        <v>3298</v>
      </c>
      <c r="AF48" s="13">
        <v>2624</v>
      </c>
    </row>
    <row r="49" spans="1:33" x14ac:dyDescent="0.25">
      <c r="A49" s="3" t="s">
        <v>78</v>
      </c>
      <c r="C49" s="3" t="s">
        <v>324</v>
      </c>
      <c r="E49" s="13">
        <v>17294</v>
      </c>
      <c r="F49" s="13">
        <v>25405</v>
      </c>
      <c r="G49" s="13">
        <v>36067</v>
      </c>
      <c r="H49" s="13">
        <v>20522</v>
      </c>
      <c r="I49" s="13">
        <v>29199</v>
      </c>
      <c r="K49" s="13">
        <v>13032</v>
      </c>
      <c r="L49" s="13">
        <v>15317</v>
      </c>
      <c r="M49" s="13">
        <v>15559</v>
      </c>
      <c r="N49" s="13">
        <v>17294</v>
      </c>
      <c r="O49" s="13">
        <v>17571</v>
      </c>
      <c r="P49" s="13">
        <v>17414</v>
      </c>
      <c r="Q49" s="13">
        <v>17235</v>
      </c>
      <c r="R49" s="13">
        <v>25405</v>
      </c>
      <c r="S49" s="13">
        <v>25106</v>
      </c>
      <c r="T49" s="13">
        <v>39939</v>
      </c>
      <c r="U49" s="13">
        <v>40356</v>
      </c>
      <c r="V49" s="13">
        <v>36067</v>
      </c>
      <c r="W49" s="13">
        <v>36558</v>
      </c>
      <c r="X49" s="13">
        <v>36389</v>
      </c>
      <c r="Y49" s="13">
        <v>42611</v>
      </c>
      <c r="Z49" s="13">
        <v>20522</v>
      </c>
      <c r="AA49" s="13">
        <v>23898</v>
      </c>
      <c r="AB49" s="13">
        <v>26289</v>
      </c>
      <c r="AC49" s="13">
        <v>28577</v>
      </c>
      <c r="AD49" s="13">
        <v>29199</v>
      </c>
      <c r="AE49" s="13">
        <v>29995</v>
      </c>
      <c r="AF49" s="13">
        <v>38645</v>
      </c>
    </row>
    <row r="50" spans="1:33" x14ac:dyDescent="0.25">
      <c r="A50" s="3" t="s">
        <v>166</v>
      </c>
      <c r="C50" s="3" t="s">
        <v>311</v>
      </c>
      <c r="E50" s="13">
        <v>67056</v>
      </c>
      <c r="F50" s="13">
        <v>45882</v>
      </c>
      <c r="G50" s="13">
        <v>46984</v>
      </c>
      <c r="H50" s="13">
        <v>0</v>
      </c>
      <c r="I50" s="13">
        <v>0</v>
      </c>
      <c r="K50" s="13">
        <v>52050</v>
      </c>
      <c r="L50" s="13">
        <v>51047</v>
      </c>
      <c r="M50" s="13">
        <v>51600</v>
      </c>
      <c r="N50" s="13">
        <v>67056</v>
      </c>
      <c r="O50" s="13">
        <v>70563</v>
      </c>
      <c r="P50" s="13">
        <v>70862</v>
      </c>
      <c r="Q50" s="13">
        <v>70714</v>
      </c>
      <c r="R50" s="13">
        <v>45882</v>
      </c>
      <c r="S50" s="13">
        <v>58051</v>
      </c>
      <c r="T50" s="13">
        <v>55855</v>
      </c>
      <c r="U50" s="13">
        <v>56322</v>
      </c>
      <c r="V50" s="13">
        <v>46984</v>
      </c>
      <c r="W50" s="13">
        <v>43515</v>
      </c>
      <c r="X50" s="13">
        <v>44296</v>
      </c>
      <c r="Y50" s="13">
        <v>44431</v>
      </c>
      <c r="Z50" s="13">
        <v>0</v>
      </c>
      <c r="AA50" s="13">
        <v>46133</v>
      </c>
      <c r="AB50" s="13">
        <v>0</v>
      </c>
      <c r="AC50" s="13">
        <v>0</v>
      </c>
      <c r="AD50" s="13">
        <v>0</v>
      </c>
      <c r="AE50" s="13" t="s">
        <v>408</v>
      </c>
      <c r="AF50" s="13">
        <v>0</v>
      </c>
    </row>
    <row r="51" spans="1:33" x14ac:dyDescent="0.25">
      <c r="A51" s="3" t="s">
        <v>190</v>
      </c>
      <c r="C51" s="3" t="s">
        <v>333</v>
      </c>
      <c r="E51" s="13">
        <v>58013</v>
      </c>
      <c r="F51" s="13">
        <v>34900</v>
      </c>
      <c r="G51" s="13">
        <v>33786</v>
      </c>
      <c r="H51" s="13">
        <v>32915</v>
      </c>
      <c r="I51" s="13">
        <v>27591</v>
      </c>
      <c r="K51" s="13">
        <v>54810</v>
      </c>
      <c r="L51" s="13">
        <v>56065</v>
      </c>
      <c r="M51" s="13">
        <v>56490</v>
      </c>
      <c r="N51" s="13">
        <v>58013</v>
      </c>
      <c r="O51" s="13">
        <v>58679</v>
      </c>
      <c r="P51" s="13">
        <v>61950</v>
      </c>
      <c r="Q51" s="13">
        <v>62853</v>
      </c>
      <c r="R51" s="13">
        <v>34900</v>
      </c>
      <c r="S51" s="13">
        <v>35477</v>
      </c>
      <c r="T51" s="13">
        <v>33579</v>
      </c>
      <c r="U51" s="13">
        <v>29802</v>
      </c>
      <c r="V51" s="13">
        <v>33786</v>
      </c>
      <c r="W51" s="13">
        <v>34380</v>
      </c>
      <c r="X51" s="13">
        <v>34332</v>
      </c>
      <c r="Y51" s="13">
        <v>34686</v>
      </c>
      <c r="Z51" s="13">
        <v>32915</v>
      </c>
      <c r="AA51" s="13">
        <v>27980</v>
      </c>
      <c r="AB51" s="13">
        <v>27069</v>
      </c>
      <c r="AC51" s="13">
        <v>26436</v>
      </c>
      <c r="AD51" s="13">
        <v>27591</v>
      </c>
      <c r="AE51" s="13">
        <v>25930</v>
      </c>
      <c r="AF51" s="13">
        <v>24840</v>
      </c>
    </row>
    <row r="52" spans="1:33" x14ac:dyDescent="0.25">
      <c r="A52" s="3" t="s">
        <v>202</v>
      </c>
      <c r="C52" s="3" t="s">
        <v>329</v>
      </c>
      <c r="E52" s="13">
        <v>0</v>
      </c>
      <c r="F52" s="13">
        <v>0</v>
      </c>
      <c r="G52" s="13">
        <v>0</v>
      </c>
      <c r="H52" s="13">
        <v>33626.30949</v>
      </c>
      <c r="I52" s="13">
        <v>36233.529590000006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33626.30949</v>
      </c>
      <c r="AA52" s="13">
        <v>34386.02289</v>
      </c>
      <c r="AB52" s="13">
        <v>34977.373719999996</v>
      </c>
      <c r="AC52" s="13">
        <v>35803.988739999993</v>
      </c>
      <c r="AD52" s="13">
        <v>36233.529590000006</v>
      </c>
      <c r="AE52" s="13">
        <v>36897</v>
      </c>
      <c r="AF52" s="13">
        <v>37227</v>
      </c>
    </row>
    <row r="53" spans="1:33" x14ac:dyDescent="0.25">
      <c r="A53" s="3" t="s">
        <v>79</v>
      </c>
      <c r="C53" s="3" t="s">
        <v>328</v>
      </c>
      <c r="E53" s="13">
        <v>4179</v>
      </c>
      <c r="F53" s="13">
        <v>4471</v>
      </c>
      <c r="G53" s="13">
        <v>5194</v>
      </c>
      <c r="H53" s="13">
        <v>3131</v>
      </c>
      <c r="I53" s="13">
        <v>3350.4147600000015</v>
      </c>
      <c r="K53" s="13">
        <v>2439</v>
      </c>
      <c r="L53" s="13">
        <v>1624</v>
      </c>
      <c r="M53" s="13">
        <v>2227</v>
      </c>
      <c r="N53" s="13">
        <v>4179</v>
      </c>
      <c r="O53" s="13">
        <v>4589</v>
      </c>
      <c r="P53" s="13">
        <v>4652</v>
      </c>
      <c r="Q53" s="13">
        <v>4670</v>
      </c>
      <c r="R53" s="13">
        <v>4471</v>
      </c>
      <c r="S53" s="13">
        <v>4621</v>
      </c>
      <c r="T53" s="13">
        <v>4306</v>
      </c>
      <c r="U53" s="13">
        <v>5388</v>
      </c>
      <c r="V53" s="13">
        <v>5194</v>
      </c>
      <c r="W53" s="13">
        <v>4873</v>
      </c>
      <c r="X53" s="13">
        <v>5026</v>
      </c>
      <c r="Y53" s="13">
        <v>2941</v>
      </c>
      <c r="Z53" s="13">
        <v>3131</v>
      </c>
      <c r="AA53" s="13">
        <v>3105</v>
      </c>
      <c r="AB53" s="13">
        <v>4829</v>
      </c>
      <c r="AC53" s="13">
        <v>5251</v>
      </c>
      <c r="AD53" s="13">
        <v>3350.4147600000015</v>
      </c>
      <c r="AE53" s="13">
        <v>2222</v>
      </c>
      <c r="AF53" s="13">
        <v>1746</v>
      </c>
    </row>
    <row r="54" spans="1:33" x14ac:dyDescent="0.25">
      <c r="A54" s="3" t="s">
        <v>181</v>
      </c>
      <c r="C54" s="3" t="s">
        <v>334</v>
      </c>
      <c r="E54" s="13">
        <v>7040</v>
      </c>
      <c r="F54" s="13">
        <v>2345</v>
      </c>
      <c r="G54" s="13">
        <v>4510</v>
      </c>
      <c r="H54" s="13">
        <v>2836</v>
      </c>
      <c r="I54" s="13">
        <v>2238</v>
      </c>
      <c r="K54" s="13">
        <v>8184</v>
      </c>
      <c r="L54" s="13">
        <v>8184</v>
      </c>
      <c r="M54" s="13">
        <v>8184</v>
      </c>
      <c r="N54" s="13">
        <v>7040</v>
      </c>
      <c r="O54" s="13">
        <v>6271</v>
      </c>
      <c r="P54" s="13">
        <v>6271</v>
      </c>
      <c r="Q54" s="13">
        <v>6271</v>
      </c>
      <c r="R54" s="13">
        <v>2345</v>
      </c>
      <c r="S54" s="13">
        <v>2464</v>
      </c>
      <c r="T54" s="13">
        <v>2490</v>
      </c>
      <c r="U54" s="13">
        <v>5160</v>
      </c>
      <c r="V54" s="13">
        <v>4510</v>
      </c>
      <c r="W54" s="13">
        <v>4502</v>
      </c>
      <c r="X54" s="13">
        <v>4382</v>
      </c>
      <c r="Y54" s="13">
        <v>2861</v>
      </c>
      <c r="Z54" s="13">
        <v>2836</v>
      </c>
      <c r="AA54" s="13">
        <v>2287</v>
      </c>
      <c r="AB54" s="13">
        <v>2264</v>
      </c>
      <c r="AC54" s="13">
        <v>2235</v>
      </c>
      <c r="AD54" s="13">
        <v>2238</v>
      </c>
      <c r="AE54" s="13">
        <v>3161</v>
      </c>
      <c r="AF54" s="13">
        <v>1915</v>
      </c>
    </row>
    <row r="55" spans="1:33" x14ac:dyDescent="0.25">
      <c r="A55" s="3" t="s">
        <v>191</v>
      </c>
      <c r="C55" s="3" t="s">
        <v>335</v>
      </c>
      <c r="E55" s="13">
        <v>1033</v>
      </c>
      <c r="F55" s="13">
        <v>4280</v>
      </c>
      <c r="G55" s="13">
        <v>0</v>
      </c>
      <c r="H55" s="13">
        <v>0</v>
      </c>
      <c r="I55" s="13">
        <v>0</v>
      </c>
      <c r="K55" s="13">
        <v>4897</v>
      </c>
      <c r="L55" s="13">
        <v>4953</v>
      </c>
      <c r="M55" s="13">
        <v>4849</v>
      </c>
      <c r="N55" s="13">
        <v>1033</v>
      </c>
      <c r="O55" s="13">
        <v>3612</v>
      </c>
      <c r="P55" s="13">
        <v>4682</v>
      </c>
      <c r="Q55" s="13">
        <v>4474</v>
      </c>
      <c r="R55" s="13">
        <v>4280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 t="s">
        <v>408</v>
      </c>
      <c r="AF55" s="13">
        <v>0</v>
      </c>
    </row>
    <row r="56" spans="1:33" s="12" customFormat="1" x14ac:dyDescent="0.25">
      <c r="A56" s="12" t="s">
        <v>193</v>
      </c>
      <c r="C56" s="12" t="s">
        <v>336</v>
      </c>
      <c r="E56" s="67">
        <v>99565</v>
      </c>
      <c r="F56" s="67">
        <v>151510</v>
      </c>
      <c r="G56" s="67">
        <v>145071</v>
      </c>
      <c r="H56" s="67">
        <v>187706</v>
      </c>
      <c r="I56" s="67">
        <v>159563</v>
      </c>
      <c r="J56" s="60"/>
      <c r="K56" s="67">
        <v>115171</v>
      </c>
      <c r="L56" s="67">
        <v>101497</v>
      </c>
      <c r="M56" s="67">
        <v>84636</v>
      </c>
      <c r="N56" s="67">
        <v>99565</v>
      </c>
      <c r="O56" s="67">
        <v>75601</v>
      </c>
      <c r="P56" s="67">
        <v>54923</v>
      </c>
      <c r="Q56" s="67">
        <v>40642</v>
      </c>
      <c r="R56" s="67">
        <v>151510</v>
      </c>
      <c r="S56" s="67">
        <v>136531</v>
      </c>
      <c r="T56" s="67">
        <v>118227</v>
      </c>
      <c r="U56" s="67">
        <v>133184</v>
      </c>
      <c r="V56" s="67">
        <v>145071</v>
      </c>
      <c r="W56" s="67">
        <v>132709</v>
      </c>
      <c r="X56" s="67">
        <v>124942</v>
      </c>
      <c r="Y56" s="67">
        <v>113746</v>
      </c>
      <c r="Z56" s="67">
        <v>187706</v>
      </c>
      <c r="AA56" s="67">
        <v>174522</v>
      </c>
      <c r="AB56" s="67">
        <v>156906</v>
      </c>
      <c r="AC56" s="67">
        <v>159208</v>
      </c>
      <c r="AD56" s="67">
        <v>159563</v>
      </c>
      <c r="AE56" s="67">
        <v>154345</v>
      </c>
      <c r="AF56" s="67">
        <f>SUM(AF57:AF63)</f>
        <v>132143</v>
      </c>
      <c r="AG56" s="3"/>
    </row>
    <row r="57" spans="1:33" x14ac:dyDescent="0.25">
      <c r="A57" s="3" t="s">
        <v>192</v>
      </c>
      <c r="C57" s="3" t="s">
        <v>343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K57" s="13">
        <v>51893</v>
      </c>
      <c r="L57" s="13">
        <v>53552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 t="s">
        <v>410</v>
      </c>
      <c r="AF57" s="13">
        <v>0</v>
      </c>
    </row>
    <row r="58" spans="1:33" x14ac:dyDescent="0.25">
      <c r="A58" s="3" t="s">
        <v>194</v>
      </c>
      <c r="C58" s="3" t="s">
        <v>337</v>
      </c>
      <c r="E58" s="13">
        <v>1885266</v>
      </c>
      <c r="F58" s="13">
        <v>1893163</v>
      </c>
      <c r="G58" s="13">
        <v>1897348</v>
      </c>
      <c r="H58" s="13">
        <v>1898871</v>
      </c>
      <c r="I58" s="13">
        <v>1920820</v>
      </c>
      <c r="K58" s="13">
        <v>1874864</v>
      </c>
      <c r="L58" s="13">
        <v>1875983</v>
      </c>
      <c r="M58" s="13">
        <v>1884113</v>
      </c>
      <c r="N58" s="13">
        <v>1885266</v>
      </c>
      <c r="O58" s="13">
        <v>1889550</v>
      </c>
      <c r="P58" s="13">
        <v>1890736</v>
      </c>
      <c r="Q58" s="13">
        <v>1891941</v>
      </c>
      <c r="R58" s="13">
        <v>1893163</v>
      </c>
      <c r="S58" s="13">
        <v>1894403</v>
      </c>
      <c r="T58" s="13">
        <v>1896786</v>
      </c>
      <c r="U58" s="13">
        <v>1897348</v>
      </c>
      <c r="V58" s="13">
        <v>1897348</v>
      </c>
      <c r="W58" s="13">
        <v>1897431</v>
      </c>
      <c r="X58" s="13">
        <v>1897431</v>
      </c>
      <c r="Y58" s="13">
        <v>1898871</v>
      </c>
      <c r="Z58" s="13">
        <v>1898871</v>
      </c>
      <c r="AA58" s="13">
        <v>1899892</v>
      </c>
      <c r="AB58" s="13">
        <v>1904586</v>
      </c>
      <c r="AC58" s="13">
        <v>1918106</v>
      </c>
      <c r="AD58" s="13">
        <v>1920820</v>
      </c>
      <c r="AE58" s="13">
        <v>1920888</v>
      </c>
      <c r="AF58" s="13">
        <v>1921226</v>
      </c>
    </row>
    <row r="59" spans="1:33" x14ac:dyDescent="0.25">
      <c r="A59" s="3" t="s">
        <v>195</v>
      </c>
      <c r="C59" s="3" t="s">
        <v>338</v>
      </c>
      <c r="E59" s="13">
        <v>2875</v>
      </c>
      <c r="F59" s="13">
        <v>3606</v>
      </c>
      <c r="G59" s="13">
        <v>3612</v>
      </c>
      <c r="H59" s="13">
        <v>2967</v>
      </c>
      <c r="I59" s="13">
        <v>0</v>
      </c>
      <c r="K59" s="13">
        <v>2875</v>
      </c>
      <c r="L59" s="13">
        <v>2875</v>
      </c>
      <c r="M59" s="13">
        <v>2875</v>
      </c>
      <c r="N59" s="13">
        <v>2875</v>
      </c>
      <c r="O59" s="13">
        <v>2875</v>
      </c>
      <c r="P59" s="13">
        <v>2875</v>
      </c>
      <c r="Q59" s="13">
        <v>326746</v>
      </c>
      <c r="R59" s="13">
        <v>3606</v>
      </c>
      <c r="S59" s="13">
        <v>3606</v>
      </c>
      <c r="T59" s="13">
        <v>3606</v>
      </c>
      <c r="U59" s="13">
        <v>3606</v>
      </c>
      <c r="V59" s="13">
        <v>3612</v>
      </c>
      <c r="W59" s="13">
        <v>3612</v>
      </c>
      <c r="X59" s="13">
        <v>3612</v>
      </c>
      <c r="Y59" s="13">
        <v>3612</v>
      </c>
      <c r="Z59" s="13">
        <v>139150</v>
      </c>
      <c r="AA59" s="13">
        <v>2967</v>
      </c>
      <c r="AB59" s="13">
        <v>2967</v>
      </c>
      <c r="AC59" s="13">
        <v>7406</v>
      </c>
      <c r="AD59" s="13" t="s">
        <v>410</v>
      </c>
      <c r="AE59" s="13" t="s">
        <v>410</v>
      </c>
      <c r="AF59" s="13">
        <v>0</v>
      </c>
    </row>
    <row r="60" spans="1:33" x14ac:dyDescent="0.25">
      <c r="A60" s="3" t="s">
        <v>196</v>
      </c>
      <c r="C60" s="3" t="s">
        <v>339</v>
      </c>
      <c r="E60" s="13">
        <v>136183</v>
      </c>
      <c r="F60" s="13">
        <v>136183</v>
      </c>
      <c r="G60" s="13">
        <v>136183</v>
      </c>
      <c r="H60" s="13">
        <v>136183</v>
      </c>
      <c r="I60" s="13">
        <v>144754</v>
      </c>
      <c r="K60" s="13">
        <v>136183</v>
      </c>
      <c r="L60" s="13">
        <v>136183</v>
      </c>
      <c r="M60" s="13">
        <v>136183</v>
      </c>
      <c r="N60" s="13">
        <v>136183</v>
      </c>
      <c r="O60" s="13">
        <v>136183</v>
      </c>
      <c r="P60" s="13">
        <v>136183</v>
      </c>
      <c r="Q60" s="13">
        <v>166157</v>
      </c>
      <c r="R60" s="13">
        <v>136183</v>
      </c>
      <c r="S60" s="13">
        <v>136183</v>
      </c>
      <c r="T60" s="13">
        <v>136183</v>
      </c>
      <c r="U60" s="13">
        <v>136183</v>
      </c>
      <c r="V60" s="13">
        <v>136183</v>
      </c>
      <c r="W60" s="13">
        <v>136183</v>
      </c>
      <c r="X60" s="13">
        <v>136183</v>
      </c>
      <c r="Y60" s="13">
        <v>136183</v>
      </c>
      <c r="Z60" s="48">
        <v>0</v>
      </c>
      <c r="AA60" s="13">
        <v>136183</v>
      </c>
      <c r="AB60" s="13">
        <v>136183</v>
      </c>
      <c r="AC60" s="13">
        <v>136183</v>
      </c>
      <c r="AD60" s="13">
        <v>144754</v>
      </c>
      <c r="AE60" s="13">
        <v>144754</v>
      </c>
      <c r="AF60" s="13">
        <v>144754</v>
      </c>
    </row>
    <row r="61" spans="1:33" x14ac:dyDescent="0.25">
      <c r="A61" s="3" t="s">
        <v>197</v>
      </c>
      <c r="C61" s="3" t="s">
        <v>340</v>
      </c>
      <c r="E61" s="13">
        <v>13600</v>
      </c>
      <c r="F61" s="13">
        <v>0</v>
      </c>
      <c r="G61" s="13">
        <v>0</v>
      </c>
      <c r="H61" s="13">
        <v>0</v>
      </c>
      <c r="I61" s="13">
        <v>0</v>
      </c>
      <c r="K61" s="13">
        <v>13549</v>
      </c>
      <c r="L61" s="13">
        <v>13549</v>
      </c>
      <c r="M61" s="13">
        <v>13549</v>
      </c>
      <c r="N61" s="13">
        <v>13600</v>
      </c>
      <c r="O61" s="13">
        <v>13549</v>
      </c>
      <c r="P61" s="13">
        <v>13549</v>
      </c>
      <c r="Q61" s="13">
        <v>-340296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48">
        <v>0</v>
      </c>
      <c r="X61" s="48">
        <v>0</v>
      </c>
      <c r="Y61" s="48">
        <v>0</v>
      </c>
      <c r="Z61" s="48">
        <v>0</v>
      </c>
      <c r="AA61" s="13">
        <v>0</v>
      </c>
      <c r="AB61" s="13">
        <v>0</v>
      </c>
      <c r="AC61" s="13">
        <v>0</v>
      </c>
      <c r="AD61" s="13">
        <v>0</v>
      </c>
      <c r="AE61" s="13" t="s">
        <v>410</v>
      </c>
      <c r="AF61" s="13">
        <v>0</v>
      </c>
    </row>
    <row r="62" spans="1:33" x14ac:dyDescent="0.25">
      <c r="A62" s="3" t="s">
        <v>198</v>
      </c>
      <c r="C62" s="3" t="s">
        <v>341</v>
      </c>
      <c r="E62" s="13">
        <v>151261</v>
      </c>
      <c r="F62" s="13">
        <v>173961</v>
      </c>
      <c r="G62" s="13">
        <v>204671</v>
      </c>
      <c r="H62" s="13">
        <v>191562</v>
      </c>
      <c r="I62" s="13">
        <v>74679</v>
      </c>
      <c r="K62" s="13">
        <v>118845</v>
      </c>
      <c r="L62" s="13">
        <v>115508</v>
      </c>
      <c r="M62" s="13">
        <v>124844</v>
      </c>
      <c r="N62" s="13">
        <v>151261</v>
      </c>
      <c r="O62" s="13">
        <v>186936</v>
      </c>
      <c r="P62" s="13">
        <v>195674</v>
      </c>
      <c r="Q62" s="13">
        <v>202526</v>
      </c>
      <c r="R62" s="13">
        <v>173961</v>
      </c>
      <c r="S62" s="13">
        <v>200506</v>
      </c>
      <c r="T62" s="13">
        <v>177830</v>
      </c>
      <c r="U62" s="13">
        <v>192104</v>
      </c>
      <c r="V62" s="13">
        <v>204671</v>
      </c>
      <c r="W62" s="13">
        <v>177310</v>
      </c>
      <c r="X62" s="13">
        <v>193197</v>
      </c>
      <c r="Y62" s="13">
        <v>198646</v>
      </c>
      <c r="Z62" s="13">
        <v>191562</v>
      </c>
      <c r="AA62" s="13">
        <v>187437</v>
      </c>
      <c r="AB62" s="13">
        <v>179638.37831</v>
      </c>
      <c r="AC62" s="13">
        <v>185218</v>
      </c>
      <c r="AD62" s="13">
        <v>74679</v>
      </c>
      <c r="AE62" s="13">
        <v>76792</v>
      </c>
      <c r="AF62" s="13">
        <v>77511</v>
      </c>
    </row>
    <row r="63" spans="1:33" x14ac:dyDescent="0.25">
      <c r="A63" s="3" t="s">
        <v>199</v>
      </c>
      <c r="C63" s="3" t="s">
        <v>342</v>
      </c>
      <c r="E63" s="13">
        <v>-2089620</v>
      </c>
      <c r="F63" s="13">
        <v>-2055403</v>
      </c>
      <c r="G63" s="13">
        <v>-2096743</v>
      </c>
      <c r="H63" s="13">
        <v>-2041877</v>
      </c>
      <c r="I63" s="13">
        <v>-1980690</v>
      </c>
      <c r="K63" s="13">
        <v>-2083038</v>
      </c>
      <c r="L63" s="13">
        <v>-2096153</v>
      </c>
      <c r="M63" s="13">
        <v>-2076928</v>
      </c>
      <c r="N63" s="13">
        <v>-2089620</v>
      </c>
      <c r="O63" s="13">
        <v>-2153492</v>
      </c>
      <c r="P63" s="13">
        <v>-2184094</v>
      </c>
      <c r="Q63" s="13">
        <v>-2206432</v>
      </c>
      <c r="R63" s="13">
        <v>-2055403</v>
      </c>
      <c r="S63" s="13">
        <v>-2098167</v>
      </c>
      <c r="T63" s="13">
        <v>-2096178</v>
      </c>
      <c r="U63" s="13">
        <v>-2096057</v>
      </c>
      <c r="V63" s="13">
        <v>-2096743</v>
      </c>
      <c r="W63" s="13">
        <v>-2081827</v>
      </c>
      <c r="X63" s="13">
        <v>-2105481</v>
      </c>
      <c r="Y63" s="13">
        <v>-2123566</v>
      </c>
      <c r="Z63" s="13">
        <v>-2041877</v>
      </c>
      <c r="AA63" s="13">
        <v>-2051957</v>
      </c>
      <c r="AB63" s="13">
        <v>-2066468.3783100001</v>
      </c>
      <c r="AC63" s="13">
        <v>-2087705</v>
      </c>
      <c r="AD63" s="13">
        <v>-1980690</v>
      </c>
      <c r="AE63" s="13">
        <v>-1988089</v>
      </c>
      <c r="AF63" s="13">
        <v>-2011348</v>
      </c>
    </row>
    <row r="65" spans="5:32" x14ac:dyDescent="0.25">
      <c r="E65" s="76"/>
      <c r="F65" s="76"/>
      <c r="G65" s="76"/>
      <c r="H65" s="76"/>
      <c r="I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A0BCA-1568-453A-B48F-0CE80A9264CA}">
  <sheetPr>
    <tabColor theme="4" tint="-0.249977111117893"/>
  </sheetPr>
  <dimension ref="A3:AF30"/>
  <sheetViews>
    <sheetView showGridLines="0" zoomScale="90" zoomScaleNormal="90" workbookViewId="0">
      <pane xSplit="3" topLeftCell="F1" activePane="topRight" state="frozen"/>
      <selection pane="topRight" activeCell="AG24" sqref="AG24"/>
    </sheetView>
  </sheetViews>
  <sheetFormatPr defaultColWidth="9.109375" defaultRowHeight="13.8" outlineLevelCol="1" x14ac:dyDescent="0.25"/>
  <cols>
    <col min="1" max="1" width="56.5546875" style="3" customWidth="1"/>
    <col min="2" max="2" width="1" style="3" customWidth="1"/>
    <col min="3" max="3" width="56.5546875" style="3" customWidth="1"/>
    <col min="4" max="4" width="1" style="3" customWidth="1"/>
    <col min="5" max="9" width="12.77734375" style="44" customWidth="1"/>
    <col min="10" max="10" width="1.44140625" style="44" customWidth="1"/>
    <col min="11" max="27" width="12.77734375" style="44" hidden="1" customWidth="1" outlineLevel="1"/>
    <col min="28" max="28" width="12.77734375" style="44" customWidth="1" collapsed="1"/>
    <col min="29" max="32" width="12.77734375" style="44" customWidth="1"/>
    <col min="33" max="16384" width="9.109375" style="3"/>
  </cols>
  <sheetData>
    <row r="3" spans="1:32" x14ac:dyDescent="0.25">
      <c r="K3" s="45">
        <v>2019</v>
      </c>
      <c r="L3" s="45">
        <v>2019</v>
      </c>
      <c r="M3" s="45">
        <v>2019</v>
      </c>
      <c r="N3" s="45">
        <v>2019</v>
      </c>
      <c r="O3" s="45">
        <v>2020</v>
      </c>
      <c r="P3" s="45">
        <v>2020</v>
      </c>
      <c r="Q3" s="45">
        <v>2020</v>
      </c>
      <c r="R3" s="45">
        <v>2020</v>
      </c>
      <c r="S3" s="45">
        <v>2021</v>
      </c>
      <c r="T3" s="45">
        <v>2021</v>
      </c>
      <c r="U3" s="45">
        <v>2021</v>
      </c>
      <c r="V3" s="45">
        <v>2021</v>
      </c>
      <c r="W3" s="45">
        <v>2022</v>
      </c>
      <c r="X3" s="45">
        <v>2022</v>
      </c>
      <c r="Y3" s="45">
        <v>2022</v>
      </c>
      <c r="Z3" s="45">
        <v>2022</v>
      </c>
      <c r="AA3" s="45">
        <v>2023</v>
      </c>
      <c r="AB3" s="45">
        <v>2023</v>
      </c>
      <c r="AC3" s="45">
        <v>2023</v>
      </c>
      <c r="AD3" s="45">
        <v>2023</v>
      </c>
      <c r="AE3" s="45">
        <v>2024</v>
      </c>
      <c r="AF3" s="45">
        <v>2024</v>
      </c>
    </row>
    <row r="4" spans="1:32" x14ac:dyDescent="0.25">
      <c r="A4" s="4" t="s">
        <v>118</v>
      </c>
      <c r="B4" s="1"/>
      <c r="C4" s="4" t="s">
        <v>296</v>
      </c>
      <c r="D4" s="1"/>
      <c r="E4" s="52">
        <v>2019</v>
      </c>
      <c r="F4" s="52">
        <v>2020</v>
      </c>
      <c r="G4" s="52">
        <v>2021</v>
      </c>
      <c r="H4" s="52">
        <v>2022</v>
      </c>
      <c r="I4" s="52">
        <v>2023</v>
      </c>
      <c r="J4" s="2"/>
      <c r="K4" s="46" t="s">
        <v>8</v>
      </c>
      <c r="L4" s="46" t="s">
        <v>13</v>
      </c>
      <c r="M4" s="46" t="s">
        <v>14</v>
      </c>
      <c r="N4" s="46" t="s">
        <v>15</v>
      </c>
      <c r="O4" s="46" t="s">
        <v>9</v>
      </c>
      <c r="P4" s="46" t="s">
        <v>16</v>
      </c>
      <c r="Q4" s="46" t="s">
        <v>17</v>
      </c>
      <c r="R4" s="46" t="s">
        <v>18</v>
      </c>
      <c r="S4" s="46" t="s">
        <v>10</v>
      </c>
      <c r="T4" s="46" t="s">
        <v>19</v>
      </c>
      <c r="U4" s="46" t="s">
        <v>20</v>
      </c>
      <c r="V4" s="46" t="s">
        <v>21</v>
      </c>
      <c r="W4" s="46" t="s">
        <v>11</v>
      </c>
      <c r="X4" s="46" t="s">
        <v>22</v>
      </c>
      <c r="Y4" s="46" t="s">
        <v>23</v>
      </c>
      <c r="Z4" s="46" t="s">
        <v>25</v>
      </c>
      <c r="AA4" s="46" t="s">
        <v>12</v>
      </c>
      <c r="AB4" s="46" t="s">
        <v>26</v>
      </c>
      <c r="AC4" s="46" t="s">
        <v>27</v>
      </c>
      <c r="AD4" s="46" t="s">
        <v>24</v>
      </c>
      <c r="AE4" s="46" t="s">
        <v>407</v>
      </c>
      <c r="AF4" s="46" t="s">
        <v>411</v>
      </c>
    </row>
    <row r="5" spans="1:32" x14ac:dyDescent="0.25">
      <c r="A5" s="16" t="s">
        <v>100</v>
      </c>
      <c r="C5" s="16" t="s">
        <v>278</v>
      </c>
      <c r="E5" s="13">
        <v>32676</v>
      </c>
      <c r="F5" s="13">
        <v>54586</v>
      </c>
      <c r="G5" s="13">
        <v>93553.252699675009</v>
      </c>
      <c r="H5" s="13">
        <v>110390</v>
      </c>
      <c r="I5" s="13">
        <v>86269</v>
      </c>
      <c r="J5" s="2"/>
      <c r="K5" s="13">
        <v>8424</v>
      </c>
      <c r="L5" s="13">
        <v>6791</v>
      </c>
      <c r="M5" s="13">
        <v>8096</v>
      </c>
      <c r="N5" s="13">
        <v>9365</v>
      </c>
      <c r="O5" s="13">
        <v>14294</v>
      </c>
      <c r="P5" s="13">
        <v>6685</v>
      </c>
      <c r="Q5" s="13">
        <v>14688</v>
      </c>
      <c r="R5" s="13">
        <v>18919</v>
      </c>
      <c r="S5" s="13">
        <v>19081</v>
      </c>
      <c r="T5" s="13">
        <v>19867</v>
      </c>
      <c r="U5" s="13">
        <v>23801</v>
      </c>
      <c r="V5" s="13">
        <v>30804.252699675009</v>
      </c>
      <c r="W5" s="13">
        <v>30114</v>
      </c>
      <c r="X5" s="13">
        <v>25473</v>
      </c>
      <c r="Y5" s="13">
        <v>29278</v>
      </c>
      <c r="Z5" s="13">
        <v>25525</v>
      </c>
      <c r="AA5" s="13">
        <v>21392</v>
      </c>
      <c r="AB5" s="13">
        <v>19672</v>
      </c>
      <c r="AC5" s="13">
        <v>25193</v>
      </c>
      <c r="AD5" s="13">
        <v>20012</v>
      </c>
      <c r="AE5" s="13">
        <v>35005</v>
      </c>
      <c r="AF5" s="13">
        <v>33936</v>
      </c>
    </row>
    <row r="6" spans="1:32" x14ac:dyDescent="0.25">
      <c r="A6" s="16" t="s">
        <v>101</v>
      </c>
      <c r="C6" s="16" t="s">
        <v>279</v>
      </c>
      <c r="E6" s="13">
        <v>-32656</v>
      </c>
      <c r="F6" s="13">
        <v>-42136</v>
      </c>
      <c r="G6" s="13">
        <v>-68309.962229675017</v>
      </c>
      <c r="H6" s="13">
        <v>-85143</v>
      </c>
      <c r="I6" s="13">
        <v>-66092</v>
      </c>
      <c r="J6" s="2"/>
      <c r="K6" s="13">
        <v>-9465</v>
      </c>
      <c r="L6" s="13">
        <v>-7657</v>
      </c>
      <c r="M6" s="13">
        <v>-7595</v>
      </c>
      <c r="N6" s="13">
        <v>-7939</v>
      </c>
      <c r="O6" s="13">
        <v>-10398</v>
      </c>
      <c r="P6" s="13">
        <v>-5854</v>
      </c>
      <c r="Q6" s="13">
        <v>-11876</v>
      </c>
      <c r="R6" s="13">
        <v>-14008</v>
      </c>
      <c r="S6" s="13">
        <v>-14259</v>
      </c>
      <c r="T6" s="13">
        <v>-14644</v>
      </c>
      <c r="U6" s="13">
        <v>-16497</v>
      </c>
      <c r="V6" s="13">
        <v>-22909.962229675017</v>
      </c>
      <c r="W6" s="13">
        <v>-23360</v>
      </c>
      <c r="X6" s="13">
        <v>-18657</v>
      </c>
      <c r="Y6" s="13">
        <v>-22788</v>
      </c>
      <c r="Z6" s="13">
        <v>-20338</v>
      </c>
      <c r="AA6" s="13">
        <v>-16172</v>
      </c>
      <c r="AB6" s="13">
        <v>-15490</v>
      </c>
      <c r="AC6" s="13">
        <v>-19022</v>
      </c>
      <c r="AD6" s="13">
        <v>-15408</v>
      </c>
      <c r="AE6" s="13">
        <v>-26977</v>
      </c>
      <c r="AF6" s="13">
        <v>-26928</v>
      </c>
    </row>
    <row r="7" spans="1:32" s="12" customFormat="1" x14ac:dyDescent="0.25">
      <c r="A7" s="15" t="s">
        <v>102</v>
      </c>
      <c r="C7" s="15" t="s">
        <v>280</v>
      </c>
      <c r="E7" s="20">
        <v>20</v>
      </c>
      <c r="F7" s="20">
        <v>12450</v>
      </c>
      <c r="G7" s="20">
        <v>25243.290469999993</v>
      </c>
      <c r="H7" s="20">
        <v>25247</v>
      </c>
      <c r="I7" s="20">
        <v>20177</v>
      </c>
      <c r="J7" s="56"/>
      <c r="K7" s="20">
        <v>-1041</v>
      </c>
      <c r="L7" s="20">
        <v>-866</v>
      </c>
      <c r="M7" s="20">
        <v>501</v>
      </c>
      <c r="N7" s="20">
        <v>1426</v>
      </c>
      <c r="O7" s="20">
        <v>3896</v>
      </c>
      <c r="P7" s="20">
        <v>831</v>
      </c>
      <c r="Q7" s="20">
        <v>2812</v>
      </c>
      <c r="R7" s="20">
        <v>4911</v>
      </c>
      <c r="S7" s="20">
        <v>4822</v>
      </c>
      <c r="T7" s="20">
        <v>5223</v>
      </c>
      <c r="U7" s="20">
        <v>7304</v>
      </c>
      <c r="V7" s="20">
        <v>7894.2904699999926</v>
      </c>
      <c r="W7" s="20">
        <v>6754</v>
      </c>
      <c r="X7" s="20">
        <v>6816</v>
      </c>
      <c r="Y7" s="20">
        <v>6490</v>
      </c>
      <c r="Z7" s="20">
        <v>5187</v>
      </c>
      <c r="AA7" s="20">
        <v>5220</v>
      </c>
      <c r="AB7" s="20">
        <v>4182</v>
      </c>
      <c r="AC7" s="20">
        <v>6171</v>
      </c>
      <c r="AD7" s="20">
        <v>4604</v>
      </c>
      <c r="AE7" s="20">
        <v>8028</v>
      </c>
      <c r="AF7" s="20">
        <f>SUM(AF5:AF6)</f>
        <v>7008</v>
      </c>
    </row>
    <row r="8" spans="1:32" s="12" customFormat="1" x14ac:dyDescent="0.25">
      <c r="A8" s="15" t="s">
        <v>103</v>
      </c>
      <c r="B8" s="15"/>
      <c r="C8" s="15" t="s">
        <v>281</v>
      </c>
      <c r="D8" s="15"/>
      <c r="E8" s="20">
        <v>-20689</v>
      </c>
      <c r="F8" s="20">
        <v>-6493</v>
      </c>
      <c r="G8" s="20">
        <v>-74288.331630000001</v>
      </c>
      <c r="H8" s="20">
        <v>-84435</v>
      </c>
      <c r="I8" s="20">
        <v>-50531</v>
      </c>
      <c r="J8" s="60"/>
      <c r="K8" s="20">
        <v>-13561</v>
      </c>
      <c r="L8" s="20">
        <v>-10719</v>
      </c>
      <c r="M8" s="20">
        <v>23143</v>
      </c>
      <c r="N8" s="20">
        <v>-19552</v>
      </c>
      <c r="O8" s="20">
        <v>-20870</v>
      </c>
      <c r="P8" s="20">
        <v>-16378</v>
      </c>
      <c r="Q8" s="20">
        <v>-15144</v>
      </c>
      <c r="R8" s="20">
        <v>45899</v>
      </c>
      <c r="S8" s="20">
        <v>-28405</v>
      </c>
      <c r="T8" s="20">
        <v>-17302.348869999994</v>
      </c>
      <c r="U8" s="20">
        <v>-10501.536790000006</v>
      </c>
      <c r="V8" s="20">
        <v>-18080.445969999993</v>
      </c>
      <c r="W8" s="20">
        <v>-11351</v>
      </c>
      <c r="X8" s="20">
        <v>-15626</v>
      </c>
      <c r="Y8" s="20">
        <v>-16275</v>
      </c>
      <c r="Z8" s="20">
        <v>-41183</v>
      </c>
      <c r="AA8" s="20">
        <v>-10645</v>
      </c>
      <c r="AB8" s="20">
        <v>-14571</v>
      </c>
      <c r="AC8" s="20">
        <v>-15518</v>
      </c>
      <c r="AD8" s="20">
        <v>-9797</v>
      </c>
      <c r="AE8" s="20">
        <v>-7083</v>
      </c>
      <c r="AF8" s="20">
        <f>SUM(AF9:AF13)</f>
        <v>-19826</v>
      </c>
    </row>
    <row r="9" spans="1:32" x14ac:dyDescent="0.25">
      <c r="A9" s="3" t="s">
        <v>109</v>
      </c>
      <c r="C9" s="3" t="s">
        <v>282</v>
      </c>
      <c r="E9" s="13">
        <v>-6162</v>
      </c>
      <c r="F9" s="13">
        <v>-6805</v>
      </c>
      <c r="G9" s="13">
        <v>-9216.9253200000021</v>
      </c>
      <c r="H9" s="13">
        <v>-10232</v>
      </c>
      <c r="I9" s="13">
        <v>-12678</v>
      </c>
      <c r="K9" s="13">
        <v>-1393</v>
      </c>
      <c r="L9" s="13">
        <v>-1199</v>
      </c>
      <c r="M9" s="13">
        <v>-1270</v>
      </c>
      <c r="N9" s="13">
        <v>-2300</v>
      </c>
      <c r="O9" s="13">
        <v>-1952</v>
      </c>
      <c r="P9" s="13">
        <v>-2007</v>
      </c>
      <c r="Q9" s="13">
        <v>-1722</v>
      </c>
      <c r="R9" s="13">
        <v>-1124</v>
      </c>
      <c r="S9" s="13">
        <v>-1842</v>
      </c>
      <c r="T9" s="13">
        <v>-2163.4774600000001</v>
      </c>
      <c r="U9" s="13">
        <v>-2343</v>
      </c>
      <c r="V9" s="13">
        <v>-2869.4478600000011</v>
      </c>
      <c r="W9" s="13">
        <v>-2486</v>
      </c>
      <c r="X9" s="13">
        <v>-2571</v>
      </c>
      <c r="Y9" s="13">
        <v>-2596</v>
      </c>
      <c r="Z9" s="13">
        <v>-2579</v>
      </c>
      <c r="AA9" s="13">
        <v>-2470</v>
      </c>
      <c r="AB9" s="13">
        <v>-2368</v>
      </c>
      <c r="AC9" s="13">
        <v>-3509</v>
      </c>
      <c r="AD9" s="13">
        <v>-4331</v>
      </c>
      <c r="AE9" s="13">
        <v>-1972</v>
      </c>
      <c r="AF9" s="13">
        <v>-3514</v>
      </c>
    </row>
    <row r="10" spans="1:32" x14ac:dyDescent="0.25">
      <c r="A10" s="3" t="s">
        <v>110</v>
      </c>
      <c r="C10" s="3" t="s">
        <v>283</v>
      </c>
      <c r="E10" s="13">
        <v>-22481</v>
      </c>
      <c r="F10" s="13">
        <v>-22616</v>
      </c>
      <c r="G10" s="13">
        <v>-21946.318380000001</v>
      </c>
      <c r="H10" s="13">
        <v>-22765</v>
      </c>
      <c r="I10" s="13">
        <v>-21227</v>
      </c>
      <c r="K10" s="13">
        <v>-5891</v>
      </c>
      <c r="L10" s="13">
        <v>-5290</v>
      </c>
      <c r="M10" s="13">
        <v>-4588</v>
      </c>
      <c r="N10" s="13">
        <v>-6712</v>
      </c>
      <c r="O10" s="13">
        <v>-4581</v>
      </c>
      <c r="P10" s="13">
        <v>-5946</v>
      </c>
      <c r="Q10" s="13">
        <v>-4199</v>
      </c>
      <c r="R10" s="13">
        <v>-7890</v>
      </c>
      <c r="S10" s="13">
        <v>-5830</v>
      </c>
      <c r="T10" s="13">
        <v>-4926.8482199999962</v>
      </c>
      <c r="U10" s="13">
        <v>-5102.5367900000056</v>
      </c>
      <c r="V10" s="13">
        <v>-6086.9333699999988</v>
      </c>
      <c r="W10" s="13">
        <v>-5523</v>
      </c>
      <c r="X10" s="13">
        <v>-5426</v>
      </c>
      <c r="Y10" s="13">
        <v>-6027</v>
      </c>
      <c r="Z10" s="13">
        <v>-5789</v>
      </c>
      <c r="AA10" s="13">
        <v>-5554</v>
      </c>
      <c r="AB10" s="13">
        <v>-6223</v>
      </c>
      <c r="AC10" s="13">
        <v>-4739</v>
      </c>
      <c r="AD10" s="13">
        <v>-4711</v>
      </c>
      <c r="AE10" s="13">
        <v>-5112</v>
      </c>
      <c r="AF10" s="13">
        <v>-5445</v>
      </c>
    </row>
    <row r="11" spans="1:32" x14ac:dyDescent="0.25">
      <c r="A11" s="3" t="s">
        <v>111</v>
      </c>
      <c r="C11" s="3" t="s">
        <v>284</v>
      </c>
      <c r="E11" s="13">
        <v>-3440</v>
      </c>
      <c r="F11" s="13">
        <v>-6346</v>
      </c>
      <c r="G11" s="13">
        <v>-3842.3565199999998</v>
      </c>
      <c r="H11" s="13">
        <v>-4751</v>
      </c>
      <c r="I11" s="13">
        <v>-4563</v>
      </c>
      <c r="K11" s="13">
        <v>-720</v>
      </c>
      <c r="L11" s="13">
        <v>-710</v>
      </c>
      <c r="M11" s="13">
        <v>-705</v>
      </c>
      <c r="N11" s="13">
        <v>-1305</v>
      </c>
      <c r="O11" s="13">
        <v>-2173</v>
      </c>
      <c r="P11" s="13">
        <v>-422</v>
      </c>
      <c r="Q11" s="13">
        <v>-686</v>
      </c>
      <c r="R11" s="13">
        <v>-3065</v>
      </c>
      <c r="S11" s="13">
        <v>-1639</v>
      </c>
      <c r="T11" s="13">
        <v>-720.02318999999989</v>
      </c>
      <c r="U11" s="13">
        <v>-720</v>
      </c>
      <c r="V11" s="13">
        <v>-763.33332999999993</v>
      </c>
      <c r="W11" s="13">
        <v>-872</v>
      </c>
      <c r="X11" s="13">
        <v>-720</v>
      </c>
      <c r="Y11" s="13">
        <v>-1824</v>
      </c>
      <c r="Z11" s="13">
        <v>-1335</v>
      </c>
      <c r="AA11" s="13">
        <v>-898</v>
      </c>
      <c r="AB11" s="13">
        <v>-828</v>
      </c>
      <c r="AC11" s="13">
        <v>-767</v>
      </c>
      <c r="AD11" s="13">
        <v>-2070</v>
      </c>
      <c r="AE11" s="13">
        <v>-750</v>
      </c>
      <c r="AF11" s="13">
        <v>-750</v>
      </c>
    </row>
    <row r="12" spans="1:32" x14ac:dyDescent="0.25">
      <c r="A12" s="3" t="s">
        <v>112</v>
      </c>
      <c r="C12" s="3" t="s">
        <v>285</v>
      </c>
      <c r="E12" s="13">
        <v>2194</v>
      </c>
      <c r="F12" s="13">
        <v>-1855</v>
      </c>
      <c r="G12" s="13">
        <v>0</v>
      </c>
      <c r="H12" s="13">
        <v>0</v>
      </c>
      <c r="I12" s="13">
        <v>0</v>
      </c>
      <c r="K12" s="13">
        <v>-12</v>
      </c>
      <c r="L12" s="13">
        <v>-25</v>
      </c>
      <c r="M12" s="13">
        <v>79</v>
      </c>
      <c r="N12" s="13">
        <v>2152</v>
      </c>
      <c r="O12" s="13">
        <v>374</v>
      </c>
      <c r="P12" s="13">
        <v>-696</v>
      </c>
      <c r="Q12" s="13">
        <v>-1239</v>
      </c>
      <c r="R12" s="13">
        <v>-294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 t="s">
        <v>408</v>
      </c>
      <c r="AF12" s="13">
        <v>0</v>
      </c>
    </row>
    <row r="13" spans="1:32" x14ac:dyDescent="0.25">
      <c r="A13" s="3" t="s">
        <v>113</v>
      </c>
      <c r="C13" s="3" t="s">
        <v>286</v>
      </c>
      <c r="E13" s="13">
        <v>9200</v>
      </c>
      <c r="F13" s="13">
        <v>31129</v>
      </c>
      <c r="G13" s="13">
        <v>-39282.731409999993</v>
      </c>
      <c r="H13" s="13">
        <v>-46687</v>
      </c>
      <c r="I13" s="13">
        <v>-12063</v>
      </c>
      <c r="K13" s="13">
        <v>-5545</v>
      </c>
      <c r="L13" s="13">
        <v>-3495</v>
      </c>
      <c r="M13" s="13">
        <v>29627</v>
      </c>
      <c r="N13" s="13">
        <v>-11387</v>
      </c>
      <c r="O13" s="13">
        <v>-12538</v>
      </c>
      <c r="P13" s="13">
        <v>-7307</v>
      </c>
      <c r="Q13" s="13">
        <v>-7298</v>
      </c>
      <c r="R13" s="13">
        <v>58272</v>
      </c>
      <c r="S13" s="13">
        <v>-19094</v>
      </c>
      <c r="T13" s="13">
        <v>-9492</v>
      </c>
      <c r="U13" s="13">
        <v>-2335</v>
      </c>
      <c r="V13" s="13">
        <v>-8360.7314099999967</v>
      </c>
      <c r="W13" s="13">
        <v>-2470</v>
      </c>
      <c r="X13" s="13">
        <v>-6909</v>
      </c>
      <c r="Y13" s="13">
        <v>-5828</v>
      </c>
      <c r="Z13" s="13">
        <v>-31480</v>
      </c>
      <c r="AA13" s="13">
        <v>-1723</v>
      </c>
      <c r="AB13" s="13">
        <v>-5152</v>
      </c>
      <c r="AC13" s="13">
        <v>-6503</v>
      </c>
      <c r="AD13" s="13">
        <v>1315</v>
      </c>
      <c r="AE13" s="13">
        <v>751</v>
      </c>
      <c r="AF13" s="13">
        <v>-10117</v>
      </c>
    </row>
    <row r="14" spans="1:32" s="12" customFormat="1" x14ac:dyDescent="0.25">
      <c r="A14" s="12" t="s">
        <v>104</v>
      </c>
      <c r="C14" s="12" t="s">
        <v>287</v>
      </c>
      <c r="E14" s="20">
        <v>-9614</v>
      </c>
      <c r="F14" s="20">
        <v>18196</v>
      </c>
      <c r="G14" s="20">
        <v>7074.9560569225068</v>
      </c>
      <c r="H14" s="20">
        <v>-10297</v>
      </c>
      <c r="I14" s="20">
        <v>83615</v>
      </c>
      <c r="J14" s="60"/>
      <c r="K14" s="20">
        <v>-7004</v>
      </c>
      <c r="L14" s="20">
        <v>-3687</v>
      </c>
      <c r="M14" s="20">
        <v>-4812</v>
      </c>
      <c r="N14" s="20">
        <v>5889</v>
      </c>
      <c r="O14" s="20">
        <v>-43282</v>
      </c>
      <c r="P14" s="20">
        <v>-14745</v>
      </c>
      <c r="Q14" s="20">
        <v>-10147</v>
      </c>
      <c r="R14" s="20">
        <v>86370</v>
      </c>
      <c r="S14" s="20">
        <v>-18312</v>
      </c>
      <c r="T14" s="20">
        <v>10347</v>
      </c>
      <c r="U14" s="20">
        <v>3802</v>
      </c>
      <c r="V14" s="20">
        <v>11237.956056922507</v>
      </c>
      <c r="W14" s="20">
        <v>16049</v>
      </c>
      <c r="X14" s="20">
        <v>-14022</v>
      </c>
      <c r="Y14" s="20">
        <v>-8313</v>
      </c>
      <c r="Z14" s="20">
        <v>-4011</v>
      </c>
      <c r="AA14" s="20">
        <v>-4729</v>
      </c>
      <c r="AB14" s="20">
        <v>-3078</v>
      </c>
      <c r="AC14" s="20">
        <v>-13423</v>
      </c>
      <c r="AD14" s="20">
        <v>104845</v>
      </c>
      <c r="AE14" s="20">
        <v>-9346</v>
      </c>
      <c r="AF14" s="20">
        <f>SUM(AF15:AF17)</f>
        <v>-12890</v>
      </c>
    </row>
    <row r="15" spans="1:32" x14ac:dyDescent="0.25">
      <c r="A15" s="3" t="s">
        <v>114</v>
      </c>
      <c r="C15" s="3" t="s">
        <v>288</v>
      </c>
      <c r="E15" s="13">
        <v>19691</v>
      </c>
      <c r="F15" s="13">
        <v>59441</v>
      </c>
      <c r="G15" s="13">
        <v>44485.9477715842</v>
      </c>
      <c r="H15" s="13">
        <v>13161</v>
      </c>
      <c r="I15" s="13">
        <v>21254</v>
      </c>
      <c r="K15" s="13">
        <v>1585</v>
      </c>
      <c r="L15" s="13">
        <v>415</v>
      </c>
      <c r="M15" s="13">
        <v>14707</v>
      </c>
      <c r="N15" s="13">
        <v>2984</v>
      </c>
      <c r="O15" s="13">
        <v>15135</v>
      </c>
      <c r="P15" s="13">
        <v>1418</v>
      </c>
      <c r="Q15" s="13">
        <v>224</v>
      </c>
      <c r="R15" s="13">
        <v>42664</v>
      </c>
      <c r="S15" s="13">
        <v>300</v>
      </c>
      <c r="T15" s="13">
        <v>1723.1482446617001</v>
      </c>
      <c r="U15" s="13">
        <v>19963</v>
      </c>
      <c r="V15" s="13">
        <v>22499.799526922499</v>
      </c>
      <c r="W15" s="13">
        <v>2498</v>
      </c>
      <c r="X15" s="13">
        <v>5207</v>
      </c>
      <c r="Y15" s="13">
        <v>2317</v>
      </c>
      <c r="Z15" s="13">
        <v>3139</v>
      </c>
      <c r="AA15" s="13">
        <v>2393</v>
      </c>
      <c r="AB15" s="13">
        <v>770</v>
      </c>
      <c r="AC15" s="13">
        <v>1917</v>
      </c>
      <c r="AD15" s="13">
        <v>16174</v>
      </c>
      <c r="AE15" s="13">
        <v>1134</v>
      </c>
      <c r="AF15" s="13">
        <v>4691</v>
      </c>
    </row>
    <row r="16" spans="1:32" x14ac:dyDescent="0.25">
      <c r="A16" s="3" t="s">
        <v>115</v>
      </c>
      <c r="C16" s="3" t="s">
        <v>289</v>
      </c>
      <c r="E16" s="13">
        <v>-19061</v>
      </c>
      <c r="F16" s="13">
        <v>-9989</v>
      </c>
      <c r="G16" s="13">
        <v>-23309.991714661694</v>
      </c>
      <c r="H16" s="13">
        <v>-39297</v>
      </c>
      <c r="I16" s="13">
        <v>-57120</v>
      </c>
      <c r="K16" s="13">
        <v>-6397</v>
      </c>
      <c r="L16" s="13">
        <v>-6403</v>
      </c>
      <c r="M16" s="13">
        <v>-2564</v>
      </c>
      <c r="N16" s="13">
        <v>-3697</v>
      </c>
      <c r="O16" s="13">
        <v>-2806</v>
      </c>
      <c r="P16" s="13">
        <v>-2755</v>
      </c>
      <c r="Q16" s="13">
        <v>-2617</v>
      </c>
      <c r="R16" s="13">
        <v>-1811</v>
      </c>
      <c r="S16" s="13">
        <v>-1369</v>
      </c>
      <c r="T16" s="13">
        <v>-15367.148244661701</v>
      </c>
      <c r="U16" s="13">
        <v>-1257</v>
      </c>
      <c r="V16" s="13">
        <v>-5316.8434699999925</v>
      </c>
      <c r="W16" s="13">
        <v>-19620</v>
      </c>
      <c r="X16" s="13">
        <v>656</v>
      </c>
      <c r="Y16" s="13">
        <v>-5885</v>
      </c>
      <c r="Z16" s="13">
        <v>-14448</v>
      </c>
      <c r="AA16" s="13">
        <v>-12225</v>
      </c>
      <c r="AB16" s="13">
        <v>-14125</v>
      </c>
      <c r="AC16" s="13">
        <v>-7924</v>
      </c>
      <c r="AD16" s="13">
        <v>-22846</v>
      </c>
      <c r="AE16" s="13">
        <v>-6427</v>
      </c>
      <c r="AF16" s="13">
        <v>-10975</v>
      </c>
    </row>
    <row r="17" spans="1:32" x14ac:dyDescent="0.25">
      <c r="A17" s="3" t="s">
        <v>116</v>
      </c>
      <c r="C17" s="3" t="s">
        <v>290</v>
      </c>
      <c r="E17" s="13">
        <v>-10244</v>
      </c>
      <c r="F17" s="13">
        <v>-31256</v>
      </c>
      <c r="G17" s="13">
        <v>-14101</v>
      </c>
      <c r="H17" s="13">
        <v>15839</v>
      </c>
      <c r="I17" s="13">
        <v>119481</v>
      </c>
      <c r="K17" s="13">
        <v>-2192</v>
      </c>
      <c r="L17" s="13">
        <v>2301</v>
      </c>
      <c r="M17" s="13">
        <v>-16955</v>
      </c>
      <c r="N17" s="13">
        <v>6602</v>
      </c>
      <c r="O17" s="13">
        <v>-55611</v>
      </c>
      <c r="P17" s="13">
        <v>-13408</v>
      </c>
      <c r="Q17" s="13">
        <v>-7754</v>
      </c>
      <c r="R17" s="13">
        <v>45517</v>
      </c>
      <c r="S17" s="13">
        <v>-17243</v>
      </c>
      <c r="T17" s="13">
        <v>23991</v>
      </c>
      <c r="U17" s="13">
        <v>-14904</v>
      </c>
      <c r="V17" s="13">
        <v>-5945</v>
      </c>
      <c r="W17" s="13">
        <v>33171</v>
      </c>
      <c r="X17" s="13">
        <v>-19885</v>
      </c>
      <c r="Y17" s="13">
        <v>-4745</v>
      </c>
      <c r="Z17" s="13">
        <v>7298</v>
      </c>
      <c r="AA17" s="13">
        <v>5103</v>
      </c>
      <c r="AB17" s="13">
        <v>10277</v>
      </c>
      <c r="AC17" s="13">
        <v>-7416</v>
      </c>
      <c r="AD17" s="13">
        <v>111517</v>
      </c>
      <c r="AE17" s="13">
        <v>-4053</v>
      </c>
      <c r="AF17" s="13">
        <v>-6606</v>
      </c>
    </row>
    <row r="18" spans="1:32" s="12" customFormat="1" x14ac:dyDescent="0.25">
      <c r="A18" s="12" t="s">
        <v>105</v>
      </c>
      <c r="C18" s="12" t="s">
        <v>291</v>
      </c>
      <c r="E18" s="20">
        <v>-30283</v>
      </c>
      <c r="F18" s="20">
        <v>24153</v>
      </c>
      <c r="G18" s="20">
        <v>-41970.085103077501</v>
      </c>
      <c r="H18" s="20">
        <v>-69485</v>
      </c>
      <c r="I18" s="20">
        <v>53261</v>
      </c>
      <c r="J18" s="60"/>
      <c r="K18" s="20">
        <v>-21606</v>
      </c>
      <c r="L18" s="20">
        <v>-15272</v>
      </c>
      <c r="M18" s="20">
        <v>18832</v>
      </c>
      <c r="N18" s="20">
        <v>-12237</v>
      </c>
      <c r="O18" s="20">
        <v>-60256</v>
      </c>
      <c r="P18" s="20">
        <v>-30292</v>
      </c>
      <c r="Q18" s="20">
        <v>-22479</v>
      </c>
      <c r="R18" s="20">
        <v>137180</v>
      </c>
      <c r="S18" s="20">
        <v>-41895</v>
      </c>
      <c r="T18" s="20">
        <v>-1732.3488699999943</v>
      </c>
      <c r="U18" s="20">
        <v>604.46320999999443</v>
      </c>
      <c r="V18" s="20">
        <v>1051.8005569225061</v>
      </c>
      <c r="W18" s="20">
        <v>11452</v>
      </c>
      <c r="X18" s="20">
        <v>-22832</v>
      </c>
      <c r="Y18" s="20">
        <v>-18098</v>
      </c>
      <c r="Z18" s="20">
        <v>-40007</v>
      </c>
      <c r="AA18" s="20">
        <v>-10154</v>
      </c>
      <c r="AB18" s="20">
        <v>-13467</v>
      </c>
      <c r="AC18" s="20">
        <v>-22770</v>
      </c>
      <c r="AD18" s="20">
        <v>99652</v>
      </c>
      <c r="AE18" s="20">
        <v>-8401</v>
      </c>
      <c r="AF18" s="20">
        <f>+AF7+AF8+AF14</f>
        <v>-25708</v>
      </c>
    </row>
    <row r="19" spans="1:32" x14ac:dyDescent="0.25">
      <c r="A19" s="3" t="s">
        <v>106</v>
      </c>
      <c r="C19" s="3" t="s">
        <v>292</v>
      </c>
      <c r="E19" s="13">
        <v>-23</v>
      </c>
      <c r="F19" s="13">
        <v>-160</v>
      </c>
      <c r="G19" s="13">
        <v>-4</v>
      </c>
      <c r="H19" s="13">
        <v>0</v>
      </c>
      <c r="I19" s="13">
        <v>0</v>
      </c>
      <c r="K19" s="13">
        <v>-2</v>
      </c>
      <c r="L19" s="13">
        <v>-2</v>
      </c>
      <c r="M19" s="13">
        <v>0</v>
      </c>
      <c r="N19" s="13">
        <v>-19</v>
      </c>
      <c r="O19" s="13">
        <v>-109</v>
      </c>
      <c r="P19" s="13">
        <v>-11</v>
      </c>
      <c r="Q19" s="13">
        <v>-7</v>
      </c>
      <c r="R19" s="13">
        <v>-33</v>
      </c>
      <c r="S19" s="13">
        <v>-9</v>
      </c>
      <c r="T19" s="13">
        <v>-16</v>
      </c>
      <c r="U19" s="13">
        <v>-16</v>
      </c>
      <c r="V19" s="13">
        <v>37</v>
      </c>
      <c r="W19" s="13">
        <v>-6</v>
      </c>
      <c r="X19" s="13">
        <v>0</v>
      </c>
      <c r="Y19" s="13"/>
      <c r="Z19" s="13">
        <v>6</v>
      </c>
      <c r="AA19" s="13">
        <v>-1</v>
      </c>
      <c r="AB19" s="13">
        <v>0</v>
      </c>
      <c r="AC19" s="13">
        <v>0</v>
      </c>
      <c r="AD19" s="13">
        <v>1</v>
      </c>
      <c r="AE19" s="13" t="s">
        <v>408</v>
      </c>
      <c r="AF19" s="13">
        <v>-2</v>
      </c>
    </row>
    <row r="20" spans="1:32" x14ac:dyDescent="0.25">
      <c r="A20" s="3" t="s">
        <v>107</v>
      </c>
      <c r="C20" s="3" t="s">
        <v>293</v>
      </c>
      <c r="E20" s="13">
        <v>-108</v>
      </c>
      <c r="F20" s="13">
        <v>-3415</v>
      </c>
      <c r="G20" s="13">
        <v>633.54406779374085</v>
      </c>
      <c r="H20" s="13">
        <v>124351</v>
      </c>
      <c r="I20" s="13">
        <v>-612</v>
      </c>
      <c r="K20" s="13">
        <v>505</v>
      </c>
      <c r="L20" s="13">
        <v>403</v>
      </c>
      <c r="M20" s="13">
        <v>-580</v>
      </c>
      <c r="N20" s="13">
        <v>-436</v>
      </c>
      <c r="O20" s="13">
        <v>-3507</v>
      </c>
      <c r="P20" s="13">
        <v>-299</v>
      </c>
      <c r="Q20" s="13">
        <v>148</v>
      </c>
      <c r="R20" s="13">
        <v>243</v>
      </c>
      <c r="S20" s="13">
        <v>-860</v>
      </c>
      <c r="T20" s="13">
        <v>3738</v>
      </c>
      <c r="U20" s="13">
        <v>-467</v>
      </c>
      <c r="V20" s="13">
        <v>-1777.4559322062591</v>
      </c>
      <c r="W20" s="13">
        <v>3470</v>
      </c>
      <c r="X20" s="13">
        <v>-822</v>
      </c>
      <c r="Y20" s="13">
        <v>13</v>
      </c>
      <c r="Z20" s="13">
        <v>121690</v>
      </c>
      <c r="AA20" s="13">
        <v>75</v>
      </c>
      <c r="AB20" s="13">
        <v>-1044</v>
      </c>
      <c r="AC20" s="13">
        <v>1533</v>
      </c>
      <c r="AD20" s="13">
        <v>-1176</v>
      </c>
      <c r="AE20" s="13">
        <v>1002</v>
      </c>
      <c r="AF20" s="13">
        <v>2451</v>
      </c>
    </row>
    <row r="21" spans="1:32" x14ac:dyDescent="0.25">
      <c r="A21" s="3" t="s">
        <v>117</v>
      </c>
      <c r="C21" s="3" t="s">
        <v>295</v>
      </c>
      <c r="E21" s="13">
        <v>4236</v>
      </c>
      <c r="F21" s="13">
        <v>0</v>
      </c>
      <c r="G21" s="13">
        <v>0</v>
      </c>
      <c r="H21" s="13">
        <v>0</v>
      </c>
      <c r="I21" s="13">
        <v>0</v>
      </c>
      <c r="K21" s="13">
        <v>1507</v>
      </c>
      <c r="L21" s="13">
        <v>1756</v>
      </c>
      <c r="M21" s="13">
        <v>973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/>
      <c r="AF21" s="13"/>
    </row>
    <row r="22" spans="1:32" s="12" customFormat="1" x14ac:dyDescent="0.25">
      <c r="A22" s="25" t="s">
        <v>108</v>
      </c>
      <c r="B22" s="25"/>
      <c r="C22" s="25" t="s">
        <v>294</v>
      </c>
      <c r="D22" s="25"/>
      <c r="E22" s="14">
        <v>-26178</v>
      </c>
      <c r="F22" s="14">
        <v>20578</v>
      </c>
      <c r="G22" s="14">
        <v>-41339.541035283757</v>
      </c>
      <c r="H22" s="14">
        <v>54866</v>
      </c>
      <c r="I22" s="14">
        <v>52649</v>
      </c>
      <c r="J22" s="60"/>
      <c r="K22" s="14">
        <v>-19596</v>
      </c>
      <c r="L22" s="14">
        <v>-13115</v>
      </c>
      <c r="M22" s="14">
        <v>19225</v>
      </c>
      <c r="N22" s="14">
        <v>-12692</v>
      </c>
      <c r="O22" s="14">
        <v>-63872</v>
      </c>
      <c r="P22" s="14">
        <v>-30602</v>
      </c>
      <c r="Q22" s="14">
        <v>-22338</v>
      </c>
      <c r="R22" s="14">
        <v>137390</v>
      </c>
      <c r="S22" s="14">
        <v>-42764</v>
      </c>
      <c r="T22" s="14">
        <v>1989.6511300000057</v>
      </c>
      <c r="U22" s="14">
        <v>121.46320999999443</v>
      </c>
      <c r="V22" s="14">
        <v>-687.65537528375307</v>
      </c>
      <c r="W22" s="14">
        <v>14916</v>
      </c>
      <c r="X22" s="14">
        <v>-23654</v>
      </c>
      <c r="Y22" s="14">
        <v>-18085</v>
      </c>
      <c r="Z22" s="14">
        <v>81689</v>
      </c>
      <c r="AA22" s="14">
        <v>-10080</v>
      </c>
      <c r="AB22" s="14">
        <v>-14511</v>
      </c>
      <c r="AC22" s="14">
        <v>-21237</v>
      </c>
      <c r="AD22" s="14">
        <v>98477</v>
      </c>
      <c r="AE22" s="14">
        <v>-7399</v>
      </c>
      <c r="AF22" s="14">
        <f>SUM(AF18:AF20)</f>
        <v>-23259</v>
      </c>
    </row>
    <row r="23" spans="1:32" x14ac:dyDescent="0.25"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</row>
    <row r="24" spans="1:32" x14ac:dyDescent="0.25">
      <c r="A24" s="16" t="s">
        <v>412</v>
      </c>
      <c r="B24" s="1"/>
      <c r="C24" s="16" t="s">
        <v>413</v>
      </c>
      <c r="D24" s="1"/>
      <c r="E24" s="21">
        <f>+E22*1000/E26</f>
        <v>-1.1626876142900873</v>
      </c>
      <c r="F24" s="21">
        <f t="shared" ref="F24:AF24" si="0">+F22*1000/F26</f>
        <v>0.7835405462623235</v>
      </c>
      <c r="G24" s="21">
        <f t="shared" si="0"/>
        <v>-1.4197878460100293</v>
      </c>
      <c r="H24" s="21">
        <f t="shared" si="0"/>
        <v>1.8075833369188929</v>
      </c>
      <c r="I24" s="21">
        <f t="shared" si="0"/>
        <v>1.282939894208692</v>
      </c>
      <c r="J24" s="2"/>
      <c r="K24" s="21">
        <f t="shared" si="0"/>
        <v>-1.1806263055060349</v>
      </c>
      <c r="L24" s="21">
        <f t="shared" si="0"/>
        <v>-0.77245037337653633</v>
      </c>
      <c r="M24" s="21">
        <f t="shared" si="0"/>
        <v>0.86900872163822229</v>
      </c>
      <c r="N24" s="21">
        <f t="shared" si="0"/>
        <v>-0.56371117734623677</v>
      </c>
      <c r="O24" s="21">
        <f t="shared" si="0"/>
        <v>-2.5514085535220778</v>
      </c>
      <c r="P24" s="21">
        <f t="shared" si="0"/>
        <v>-1.2030291079422408</v>
      </c>
      <c r="Q24" s="21">
        <f t="shared" si="0"/>
        <v>-0.86423481559392523</v>
      </c>
      <c r="R24" s="21">
        <f t="shared" si="0"/>
        <v>5.2313458864311704</v>
      </c>
      <c r="S24" s="21">
        <f t="shared" si="0"/>
        <v>-1.6025699880208231</v>
      </c>
      <c r="T24" s="21">
        <f t="shared" si="0"/>
        <v>6.9866985751413216E-2</v>
      </c>
      <c r="U24" s="21">
        <f t="shared" si="0"/>
        <v>4.1717079196093507E-3</v>
      </c>
      <c r="V24" s="21">
        <f t="shared" si="0"/>
        <v>-2.3617212954493955E-2</v>
      </c>
      <c r="W24" s="21">
        <f t="shared" si="0"/>
        <v>0.51062676045730471</v>
      </c>
      <c r="X24" s="21">
        <f t="shared" si="0"/>
        <v>-0.80975900991264982</v>
      </c>
      <c r="Y24" s="21">
        <f t="shared" si="0"/>
        <v>-0.59581860204647963</v>
      </c>
      <c r="Z24" s="21">
        <f t="shared" si="0"/>
        <v>2.6912783000322142</v>
      </c>
      <c r="AA24" s="21">
        <f t="shared" si="0"/>
        <v>-0.32473971531924811</v>
      </c>
      <c r="AB24" s="21">
        <f t="shared" si="0"/>
        <v>-0.44680619935826915</v>
      </c>
      <c r="AC24" s="21">
        <f t="shared" si="0"/>
        <v>-0.54071724052873427</v>
      </c>
      <c r="AD24" s="21">
        <f t="shared" si="0"/>
        <v>2.3996670774751538</v>
      </c>
      <c r="AE24" s="21">
        <f t="shared" si="0"/>
        <v>-0.17998152069716944</v>
      </c>
      <c r="AF24" s="21">
        <f t="shared" si="0"/>
        <v>-0.56077810994607091</v>
      </c>
    </row>
    <row r="25" spans="1:32" x14ac:dyDescent="0.25">
      <c r="AA25" s="109"/>
      <c r="AB25" s="109"/>
      <c r="AC25" s="109"/>
      <c r="AD25" s="109"/>
      <c r="AE25" s="109"/>
      <c r="AF25" s="109"/>
    </row>
    <row r="26" spans="1:32" x14ac:dyDescent="0.25">
      <c r="A26" s="3" t="s">
        <v>414</v>
      </c>
      <c r="C26" s="3" t="s">
        <v>415</v>
      </c>
      <c r="D26" s="99"/>
      <c r="E26" s="99">
        <f>+N26</f>
        <v>22515076</v>
      </c>
      <c r="F26" s="99">
        <f>+R26</f>
        <v>26262840</v>
      </c>
      <c r="G26" s="99">
        <f>+V26</f>
        <v>29116703</v>
      </c>
      <c r="H26" s="99">
        <f>+Z26</f>
        <v>30353234</v>
      </c>
      <c r="I26" s="99">
        <f>+AD26</f>
        <v>41037776</v>
      </c>
      <c r="J26" s="99"/>
      <c r="K26" s="13">
        <v>16597970</v>
      </c>
      <c r="L26" s="13">
        <v>16978437</v>
      </c>
      <c r="M26" s="13">
        <v>22122908</v>
      </c>
      <c r="N26" s="13">
        <v>22515076</v>
      </c>
      <c r="O26" s="13">
        <v>25034015</v>
      </c>
      <c r="P26" s="13">
        <v>25437456</v>
      </c>
      <c r="Q26" s="13">
        <v>25847142</v>
      </c>
      <c r="R26" s="13">
        <v>26262840</v>
      </c>
      <c r="S26" s="13">
        <v>26684638</v>
      </c>
      <c r="T26" s="13">
        <v>28477701</v>
      </c>
      <c r="U26" s="13">
        <v>29115943</v>
      </c>
      <c r="V26" s="13">
        <v>29116703</v>
      </c>
      <c r="W26" s="13">
        <v>29211160</v>
      </c>
      <c r="X26" s="13">
        <v>29211160</v>
      </c>
      <c r="Y26" s="13">
        <v>30353198</v>
      </c>
      <c r="Z26" s="13">
        <v>30353234</v>
      </c>
      <c r="AA26" s="13">
        <v>31040244</v>
      </c>
      <c r="AB26" s="13">
        <v>32477168</v>
      </c>
      <c r="AC26" s="13">
        <v>39275611</v>
      </c>
      <c r="AD26" s="13">
        <v>41037776</v>
      </c>
      <c r="AE26" s="13">
        <v>41109776</v>
      </c>
      <c r="AF26" s="13">
        <v>41476298</v>
      </c>
    </row>
    <row r="28" spans="1:32" x14ac:dyDescent="0.25">
      <c r="AA28" s="99"/>
      <c r="AB28" s="99"/>
      <c r="AC28" s="99"/>
      <c r="AD28" s="99"/>
      <c r="AE28" s="99"/>
      <c r="AF28" s="99"/>
    </row>
    <row r="29" spans="1:32" x14ac:dyDescent="0.25">
      <c r="AA29" s="99"/>
      <c r="AB29" s="99"/>
      <c r="AC29" s="99"/>
      <c r="AD29" s="99"/>
      <c r="AE29" s="99"/>
      <c r="AF29" s="99"/>
    </row>
    <row r="30" spans="1:32" x14ac:dyDescent="0.25">
      <c r="AA30" s="99"/>
      <c r="AB30" s="99"/>
      <c r="AC30" s="99"/>
      <c r="AD30" s="99"/>
      <c r="AE30" s="99"/>
      <c r="AF30" s="99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8FB29-B31A-46A3-965F-012F13578B8B}">
  <sheetPr>
    <tabColor theme="4" tint="-0.249977111117893"/>
  </sheetPr>
  <dimension ref="A3:AF57"/>
  <sheetViews>
    <sheetView showGridLines="0" zoomScale="90" zoomScaleNormal="90" workbookViewId="0">
      <pane xSplit="3" topLeftCell="H1" activePane="topRight" state="frozen"/>
      <selection pane="topRight" activeCell="AE56" sqref="AE56"/>
    </sheetView>
  </sheetViews>
  <sheetFormatPr defaultColWidth="9.109375" defaultRowHeight="13.8" outlineLevelCol="1" x14ac:dyDescent="0.25"/>
  <cols>
    <col min="1" max="1" width="66.88671875" style="3" bestFit="1" customWidth="1"/>
    <col min="2" max="2" width="1" style="3" customWidth="1"/>
    <col min="3" max="3" width="66.88671875" style="3" customWidth="1"/>
    <col min="4" max="4" width="1" style="3" customWidth="1"/>
    <col min="5" max="9" width="12.77734375" style="44" customWidth="1"/>
    <col min="10" max="10" width="1.44140625" style="44" customWidth="1"/>
    <col min="11" max="14" width="12.77734375" style="47" hidden="1" customWidth="1" outlineLevel="1"/>
    <col min="15" max="27" width="12.77734375" style="44" hidden="1" customWidth="1" outlineLevel="1"/>
    <col min="28" max="28" width="12.77734375" style="44" customWidth="1" collapsed="1"/>
    <col min="29" max="32" width="12.77734375" style="44" customWidth="1"/>
    <col min="33" max="16384" width="9.109375" style="3"/>
  </cols>
  <sheetData>
    <row r="3" spans="1:32" x14ac:dyDescent="0.25">
      <c r="K3" s="65">
        <v>2019</v>
      </c>
      <c r="L3" s="65">
        <v>2019</v>
      </c>
      <c r="M3" s="65">
        <v>2019</v>
      </c>
      <c r="N3" s="65">
        <v>2019</v>
      </c>
      <c r="O3" s="45">
        <v>2020</v>
      </c>
      <c r="P3" s="45">
        <v>2020</v>
      </c>
      <c r="Q3" s="45">
        <v>2020</v>
      </c>
      <c r="R3" s="45">
        <v>2020</v>
      </c>
      <c r="S3" s="45">
        <v>2021</v>
      </c>
      <c r="T3" s="45">
        <v>2021</v>
      </c>
      <c r="U3" s="45">
        <v>2021</v>
      </c>
      <c r="V3" s="45">
        <v>2021</v>
      </c>
      <c r="W3" s="45">
        <v>2022</v>
      </c>
      <c r="X3" s="45">
        <v>2022</v>
      </c>
      <c r="Y3" s="45">
        <v>2022</v>
      </c>
      <c r="Z3" s="45">
        <v>2022</v>
      </c>
      <c r="AA3" s="45">
        <v>2023</v>
      </c>
      <c r="AB3" s="45">
        <v>2023</v>
      </c>
      <c r="AC3" s="45">
        <v>2023</v>
      </c>
      <c r="AD3" s="45">
        <v>2023</v>
      </c>
      <c r="AE3" s="45">
        <v>2024</v>
      </c>
      <c r="AF3" s="45">
        <v>2024</v>
      </c>
    </row>
    <row r="4" spans="1:32" x14ac:dyDescent="0.25">
      <c r="A4" s="4" t="s">
        <v>119</v>
      </c>
      <c r="B4" s="39"/>
      <c r="C4" s="4" t="s">
        <v>235</v>
      </c>
      <c r="D4" s="39"/>
      <c r="E4" s="52">
        <v>2019</v>
      </c>
      <c r="F4" s="52">
        <v>2020</v>
      </c>
      <c r="G4" s="52">
        <v>2021</v>
      </c>
      <c r="H4" s="52">
        <v>2022</v>
      </c>
      <c r="I4" s="52">
        <v>2023</v>
      </c>
      <c r="J4" s="2"/>
      <c r="K4" s="66" t="s">
        <v>8</v>
      </c>
      <c r="L4" s="66" t="s">
        <v>13</v>
      </c>
      <c r="M4" s="66" t="s">
        <v>14</v>
      </c>
      <c r="N4" s="66" t="s">
        <v>15</v>
      </c>
      <c r="O4" s="46" t="s">
        <v>9</v>
      </c>
      <c r="P4" s="46" t="s">
        <v>16</v>
      </c>
      <c r="Q4" s="46" t="s">
        <v>17</v>
      </c>
      <c r="R4" s="46" t="s">
        <v>18</v>
      </c>
      <c r="S4" s="46" t="s">
        <v>10</v>
      </c>
      <c r="T4" s="46" t="s">
        <v>19</v>
      </c>
      <c r="U4" s="46" t="s">
        <v>20</v>
      </c>
      <c r="V4" s="46" t="s">
        <v>21</v>
      </c>
      <c r="W4" s="46" t="s">
        <v>11</v>
      </c>
      <c r="X4" s="46" t="s">
        <v>22</v>
      </c>
      <c r="Y4" s="46" t="s">
        <v>23</v>
      </c>
      <c r="Z4" s="46" t="s">
        <v>25</v>
      </c>
      <c r="AA4" s="46" t="s">
        <v>12</v>
      </c>
      <c r="AB4" s="46" t="s">
        <v>26</v>
      </c>
      <c r="AC4" s="46" t="s">
        <v>27</v>
      </c>
      <c r="AD4" s="46" t="s">
        <v>24</v>
      </c>
      <c r="AE4" s="46" t="s">
        <v>407</v>
      </c>
      <c r="AF4" s="46" t="s">
        <v>411</v>
      </c>
    </row>
    <row r="5" spans="1:32" x14ac:dyDescent="0.25">
      <c r="A5" s="15" t="s">
        <v>119</v>
      </c>
      <c r="C5" s="15" t="s">
        <v>235</v>
      </c>
      <c r="E5" s="13"/>
      <c r="F5" s="13"/>
      <c r="G5" s="13"/>
      <c r="H5" s="13"/>
      <c r="I5" s="13"/>
      <c r="J5" s="2"/>
      <c r="K5" s="26"/>
      <c r="L5" s="26"/>
      <c r="M5" s="26"/>
      <c r="N5" s="2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</row>
    <row r="6" spans="1:32" x14ac:dyDescent="0.25">
      <c r="A6" s="16" t="s">
        <v>155</v>
      </c>
      <c r="C6" s="16" t="s">
        <v>236</v>
      </c>
      <c r="E6" s="13">
        <v>-26178</v>
      </c>
      <c r="F6" s="13">
        <v>20578</v>
      </c>
      <c r="G6" s="13">
        <v>-41340.14849</v>
      </c>
      <c r="H6" s="13">
        <v>54866</v>
      </c>
      <c r="I6" s="13">
        <v>52649</v>
      </c>
      <c r="J6" s="2"/>
      <c r="K6" s="13">
        <v>-19596</v>
      </c>
      <c r="L6" s="13">
        <v>-13115</v>
      </c>
      <c r="M6" s="13">
        <v>19225</v>
      </c>
      <c r="N6" s="13">
        <v>-12692</v>
      </c>
      <c r="O6" s="13">
        <v>-63872</v>
      </c>
      <c r="P6" s="13">
        <v>-30602</v>
      </c>
      <c r="Q6" s="13">
        <v>-22338</v>
      </c>
      <c r="R6" s="13">
        <v>137390</v>
      </c>
      <c r="S6" s="13">
        <v>-42764</v>
      </c>
      <c r="T6" s="13">
        <v>1988.8515100000004</v>
      </c>
      <c r="U6" s="13">
        <v>121</v>
      </c>
      <c r="V6" s="13">
        <v>-686</v>
      </c>
      <c r="W6" s="13">
        <v>14916</v>
      </c>
      <c r="X6" s="13">
        <v>-23654</v>
      </c>
      <c r="Y6" s="13">
        <v>-18085</v>
      </c>
      <c r="Z6" s="13">
        <v>81689</v>
      </c>
      <c r="AA6" s="13">
        <v>-10080</v>
      </c>
      <c r="AB6" s="13">
        <v>-14511</v>
      </c>
      <c r="AC6" s="13">
        <v>-21237</v>
      </c>
      <c r="AD6" s="13">
        <v>98477</v>
      </c>
      <c r="AE6" s="13">
        <v>-7399</v>
      </c>
      <c r="AF6" s="13">
        <v>-23259</v>
      </c>
    </row>
    <row r="7" spans="1:32" x14ac:dyDescent="0.25">
      <c r="A7" s="16"/>
      <c r="C7" s="16"/>
      <c r="E7" s="13"/>
      <c r="F7" s="13"/>
      <c r="G7" s="13"/>
      <c r="H7" s="13"/>
      <c r="I7" s="13"/>
      <c r="J7" s="2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C7" s="13"/>
      <c r="AD7" s="13"/>
      <c r="AE7" s="13"/>
      <c r="AF7" s="13"/>
    </row>
    <row r="8" spans="1:32" x14ac:dyDescent="0.25">
      <c r="A8" s="16" t="s">
        <v>120</v>
      </c>
      <c r="C8" s="16" t="s">
        <v>237</v>
      </c>
      <c r="E8" s="13"/>
      <c r="F8" s="13"/>
      <c r="G8" s="13"/>
      <c r="H8" s="13"/>
      <c r="I8" s="13"/>
      <c r="J8" s="2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</row>
    <row r="9" spans="1:32" x14ac:dyDescent="0.25">
      <c r="A9" s="16" t="s">
        <v>121</v>
      </c>
      <c r="B9" s="16"/>
      <c r="C9" s="16" t="s">
        <v>238</v>
      </c>
      <c r="D9" s="16"/>
      <c r="E9" s="13">
        <v>7264</v>
      </c>
      <c r="F9" s="13">
        <v>6403</v>
      </c>
      <c r="G9" s="13">
        <v>5432</v>
      </c>
      <c r="H9" s="13">
        <v>9512</v>
      </c>
      <c r="I9" s="13">
        <v>6497</v>
      </c>
      <c r="K9" s="13">
        <v>3269</v>
      </c>
      <c r="L9" s="13">
        <v>3230</v>
      </c>
      <c r="M9" s="13">
        <v>-992</v>
      </c>
      <c r="N9" s="13">
        <v>1757</v>
      </c>
      <c r="O9" s="13">
        <v>1706</v>
      </c>
      <c r="P9" s="13">
        <v>1672</v>
      </c>
      <c r="Q9" s="13">
        <v>1621</v>
      </c>
      <c r="R9" s="13">
        <v>1404</v>
      </c>
      <c r="S9" s="13">
        <v>1298</v>
      </c>
      <c r="T9" s="13">
        <v>1275</v>
      </c>
      <c r="U9" s="13">
        <v>1300</v>
      </c>
      <c r="V9" s="13">
        <v>1559</v>
      </c>
      <c r="W9" s="13">
        <v>1306</v>
      </c>
      <c r="X9" s="13">
        <v>1244</v>
      </c>
      <c r="Y9" s="13">
        <v>1570</v>
      </c>
      <c r="Z9" s="13">
        <v>5392</v>
      </c>
      <c r="AA9" s="13">
        <v>1831</v>
      </c>
      <c r="AB9" s="13">
        <v>1742</v>
      </c>
      <c r="AC9" s="13">
        <v>1476</v>
      </c>
      <c r="AD9" s="13">
        <v>1448</v>
      </c>
      <c r="AE9" s="13">
        <v>1455</v>
      </c>
      <c r="AF9" s="13">
        <v>1380</v>
      </c>
    </row>
    <row r="10" spans="1:32" x14ac:dyDescent="0.25">
      <c r="A10" s="16" t="s">
        <v>156</v>
      </c>
      <c r="B10" s="16"/>
      <c r="C10" s="16" t="s">
        <v>239</v>
      </c>
      <c r="D10" s="16"/>
      <c r="E10" s="13">
        <v>-2194</v>
      </c>
      <c r="F10" s="13">
        <v>1855</v>
      </c>
      <c r="G10" s="13">
        <v>0</v>
      </c>
      <c r="H10" s="13">
        <v>0</v>
      </c>
      <c r="I10" s="13">
        <v>0</v>
      </c>
      <c r="K10" s="13">
        <v>12</v>
      </c>
      <c r="L10" s="13">
        <v>25</v>
      </c>
      <c r="M10" s="13">
        <v>-79</v>
      </c>
      <c r="N10" s="13">
        <v>-2152</v>
      </c>
      <c r="O10" s="13">
        <v>-374</v>
      </c>
      <c r="P10" s="13">
        <v>696</v>
      </c>
      <c r="Q10" s="13">
        <v>1239</v>
      </c>
      <c r="R10" s="13">
        <v>294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 t="s">
        <v>408</v>
      </c>
      <c r="AF10" s="13">
        <v>0</v>
      </c>
    </row>
    <row r="11" spans="1:32" x14ac:dyDescent="0.25">
      <c r="A11" s="3" t="s">
        <v>122</v>
      </c>
      <c r="C11" s="3" t="s">
        <v>240</v>
      </c>
      <c r="E11" s="13">
        <v>22667</v>
      </c>
      <c r="F11" s="13">
        <v>15307</v>
      </c>
      <c r="G11" s="13">
        <v>-10524</v>
      </c>
      <c r="H11" s="13">
        <v>7675</v>
      </c>
      <c r="I11" s="13">
        <v>3923</v>
      </c>
      <c r="K11" s="13">
        <v>13010</v>
      </c>
      <c r="L11" s="13">
        <v>2772</v>
      </c>
      <c r="M11" s="13">
        <v>5365</v>
      </c>
      <c r="N11" s="13">
        <v>1520</v>
      </c>
      <c r="O11" s="13">
        <v>5235</v>
      </c>
      <c r="P11" s="13">
        <v>8171</v>
      </c>
      <c r="Q11" s="13">
        <v>638</v>
      </c>
      <c r="R11" s="13">
        <v>1263</v>
      </c>
      <c r="S11" s="13">
        <v>1870</v>
      </c>
      <c r="T11" s="13">
        <v>536</v>
      </c>
      <c r="U11" s="13">
        <v>3424</v>
      </c>
      <c r="V11" s="13">
        <v>-16354</v>
      </c>
      <c r="W11" s="13">
        <v>352</v>
      </c>
      <c r="X11" s="13">
        <v>3121</v>
      </c>
      <c r="Y11" s="13">
        <v>-40</v>
      </c>
      <c r="Z11" s="13">
        <v>4242</v>
      </c>
      <c r="AA11" s="13">
        <v>324</v>
      </c>
      <c r="AB11" s="13">
        <v>-32</v>
      </c>
      <c r="AC11" s="13">
        <v>1476</v>
      </c>
      <c r="AD11" s="13">
        <v>2155</v>
      </c>
      <c r="AE11" s="13">
        <v>-1</v>
      </c>
      <c r="AF11" s="13">
        <v>-7221</v>
      </c>
    </row>
    <row r="12" spans="1:32" x14ac:dyDescent="0.25">
      <c r="A12" s="42" t="s">
        <v>159</v>
      </c>
      <c r="C12" s="42" t="s">
        <v>241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K12" s="13">
        <v>0</v>
      </c>
      <c r="L12" s="13">
        <v>149</v>
      </c>
      <c r="M12" s="13">
        <v>-149</v>
      </c>
      <c r="N12" s="13"/>
      <c r="O12" s="13">
        <v>0</v>
      </c>
      <c r="P12" s="13">
        <v>0</v>
      </c>
      <c r="Q12" s="13"/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 t="s">
        <v>408</v>
      </c>
      <c r="AF12" s="13">
        <v>0</v>
      </c>
    </row>
    <row r="13" spans="1:32" x14ac:dyDescent="0.25">
      <c r="A13" s="3" t="s">
        <v>123</v>
      </c>
      <c r="C13" s="3" t="s">
        <v>242</v>
      </c>
      <c r="E13" s="13">
        <v>25721</v>
      </c>
      <c r="F13" s="13">
        <v>33624</v>
      </c>
      <c r="G13" s="13">
        <v>28272</v>
      </c>
      <c r="H13" s="13">
        <v>8913</v>
      </c>
      <c r="I13" s="13">
        <v>17803</v>
      </c>
      <c r="K13" s="13">
        <v>5043</v>
      </c>
      <c r="L13" s="13">
        <v>1966</v>
      </c>
      <c r="M13" s="13">
        <v>22986</v>
      </c>
      <c r="N13" s="13">
        <v>-4274</v>
      </c>
      <c r="O13" s="13">
        <v>57872</v>
      </c>
      <c r="P13" s="13">
        <v>14008</v>
      </c>
      <c r="Q13" s="13">
        <v>9077</v>
      </c>
      <c r="R13" s="13">
        <v>-47333</v>
      </c>
      <c r="S13" s="13">
        <v>19417</v>
      </c>
      <c r="T13" s="13">
        <v>-22079</v>
      </c>
      <c r="U13" s="13">
        <v>21823</v>
      </c>
      <c r="V13" s="13">
        <v>9111</v>
      </c>
      <c r="W13" s="13">
        <v>-30061</v>
      </c>
      <c r="X13" s="13">
        <v>24102</v>
      </c>
      <c r="Y13" s="13">
        <v>9897</v>
      </c>
      <c r="Z13" s="13">
        <v>4975</v>
      </c>
      <c r="AA13" s="13">
        <v>1706</v>
      </c>
      <c r="AB13" s="13">
        <v>-7430</v>
      </c>
      <c r="AC13" s="13">
        <v>12559</v>
      </c>
      <c r="AD13" s="13">
        <v>10968</v>
      </c>
      <c r="AE13" s="13">
        <v>8061</v>
      </c>
      <c r="AF13" s="13">
        <v>18773</v>
      </c>
    </row>
    <row r="14" spans="1:32" x14ac:dyDescent="0.25">
      <c r="A14" s="3" t="s">
        <v>124</v>
      </c>
      <c r="C14" s="3" t="s">
        <v>243</v>
      </c>
      <c r="E14" s="13">
        <v>9009</v>
      </c>
      <c r="F14" s="13">
        <v>-7711</v>
      </c>
      <c r="G14" s="13">
        <v>16222</v>
      </c>
      <c r="H14" s="13">
        <v>-7614</v>
      </c>
      <c r="I14" s="13">
        <v>-6835</v>
      </c>
      <c r="K14" s="13">
        <v>-3808</v>
      </c>
      <c r="L14" s="13">
        <v>102</v>
      </c>
      <c r="M14" s="13">
        <v>-5226</v>
      </c>
      <c r="N14" s="13">
        <v>17941</v>
      </c>
      <c r="O14" s="13">
        <v>-1848</v>
      </c>
      <c r="P14" s="13">
        <v>-7429</v>
      </c>
      <c r="Q14" s="13">
        <v>-3</v>
      </c>
      <c r="R14" s="13">
        <v>1569</v>
      </c>
      <c r="S14" s="13">
        <v>-963</v>
      </c>
      <c r="T14" s="13">
        <v>-374</v>
      </c>
      <c r="U14" s="13">
        <v>-3558</v>
      </c>
      <c r="V14" s="13">
        <v>21117</v>
      </c>
      <c r="W14" s="13">
        <v>-343</v>
      </c>
      <c r="X14" s="13">
        <v>-3173</v>
      </c>
      <c r="Y14" s="13">
        <v>-1180</v>
      </c>
      <c r="Z14" s="13">
        <v>-2918</v>
      </c>
      <c r="AA14" s="13">
        <v>-418</v>
      </c>
      <c r="AB14" s="13">
        <v>0</v>
      </c>
      <c r="AC14" s="13">
        <v>-179</v>
      </c>
      <c r="AD14" s="13">
        <v>-6238</v>
      </c>
      <c r="AE14" s="13" t="s">
        <v>408</v>
      </c>
      <c r="AF14" s="13">
        <v>-8313</v>
      </c>
    </row>
    <row r="15" spans="1:32" x14ac:dyDescent="0.25">
      <c r="A15" s="3" t="s">
        <v>125</v>
      </c>
      <c r="C15" s="3" t="s">
        <v>244</v>
      </c>
      <c r="E15" s="13">
        <v>16506</v>
      </c>
      <c r="F15" s="13">
        <v>-9864</v>
      </c>
      <c r="G15" s="13">
        <v>-10208</v>
      </c>
      <c r="H15" s="13">
        <v>-103000</v>
      </c>
      <c r="I15" s="13">
        <v>612</v>
      </c>
      <c r="K15" s="13">
        <v>-2234</v>
      </c>
      <c r="L15" s="13">
        <v>-915</v>
      </c>
      <c r="M15" s="13">
        <v>4199</v>
      </c>
      <c r="N15" s="13">
        <v>15456</v>
      </c>
      <c r="O15" s="13">
        <v>3507</v>
      </c>
      <c r="P15" s="13">
        <v>299</v>
      </c>
      <c r="Q15" s="13">
        <v>-148</v>
      </c>
      <c r="R15" s="13">
        <v>-13522</v>
      </c>
      <c r="S15" s="13">
        <v>859</v>
      </c>
      <c r="T15" s="13">
        <v>-2196</v>
      </c>
      <c r="U15" s="13">
        <v>467</v>
      </c>
      <c r="V15" s="13">
        <v>-9338</v>
      </c>
      <c r="W15" s="13">
        <v>-3469</v>
      </c>
      <c r="X15" s="13">
        <v>781</v>
      </c>
      <c r="Y15" s="13">
        <v>135</v>
      </c>
      <c r="Z15" s="13">
        <v>-100447</v>
      </c>
      <c r="AA15" s="13">
        <v>0</v>
      </c>
      <c r="AB15" s="13">
        <v>969</v>
      </c>
      <c r="AC15" s="13">
        <v>-1533</v>
      </c>
      <c r="AD15" s="13">
        <v>1176</v>
      </c>
      <c r="AE15" s="13">
        <v>-1002</v>
      </c>
      <c r="AF15" s="13">
        <v>-2451</v>
      </c>
    </row>
    <row r="16" spans="1:32" x14ac:dyDescent="0.25">
      <c r="A16" s="3" t="s">
        <v>160</v>
      </c>
      <c r="C16" s="3" t="s">
        <v>245</v>
      </c>
      <c r="E16" s="13">
        <v>6276</v>
      </c>
      <c r="F16" s="13">
        <v>0</v>
      </c>
      <c r="G16" s="13">
        <v>0</v>
      </c>
      <c r="H16" s="13">
        <v>0</v>
      </c>
      <c r="I16" s="13">
        <v>0</v>
      </c>
      <c r="K16" s="13">
        <v>0</v>
      </c>
      <c r="L16" s="13">
        <v>0</v>
      </c>
      <c r="M16" s="13">
        <v>0</v>
      </c>
      <c r="N16" s="13">
        <v>6276</v>
      </c>
      <c r="O16" s="13">
        <v>0</v>
      </c>
      <c r="P16" s="13">
        <v>0</v>
      </c>
      <c r="Q16" s="13"/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 t="s">
        <v>408</v>
      </c>
      <c r="AF16" s="13">
        <v>0</v>
      </c>
    </row>
    <row r="17" spans="1:32" x14ac:dyDescent="0.25">
      <c r="A17" s="3" t="s">
        <v>126</v>
      </c>
      <c r="C17" s="3" t="s">
        <v>246</v>
      </c>
      <c r="E17" s="13">
        <v>1065</v>
      </c>
      <c r="F17" s="13">
        <v>432</v>
      </c>
      <c r="G17" s="13">
        <v>17</v>
      </c>
      <c r="H17" s="13">
        <v>-2231</v>
      </c>
      <c r="I17" s="13">
        <v>945</v>
      </c>
      <c r="K17" s="13">
        <v>-2086</v>
      </c>
      <c r="L17" s="13">
        <v>2235</v>
      </c>
      <c r="M17" s="13">
        <v>-402</v>
      </c>
      <c r="N17" s="13">
        <v>1318</v>
      </c>
      <c r="O17" s="13">
        <v>-1589</v>
      </c>
      <c r="P17" s="13">
        <v>97</v>
      </c>
      <c r="Q17" s="13">
        <v>-45</v>
      </c>
      <c r="R17" s="13">
        <v>1969</v>
      </c>
      <c r="S17" s="13">
        <v>432</v>
      </c>
      <c r="T17" s="13">
        <v>-1438</v>
      </c>
      <c r="U17" s="13">
        <v>1193</v>
      </c>
      <c r="V17" s="13">
        <v>-170</v>
      </c>
      <c r="W17" s="13">
        <v>-626</v>
      </c>
      <c r="X17" s="13">
        <v>-257</v>
      </c>
      <c r="Y17" s="13">
        <v>-180</v>
      </c>
      <c r="Z17" s="13">
        <v>-1168</v>
      </c>
      <c r="AA17" s="13">
        <v>-321</v>
      </c>
      <c r="AB17" s="13">
        <v>-123</v>
      </c>
      <c r="AC17" s="13">
        <v>1368</v>
      </c>
      <c r="AD17" s="13">
        <v>21</v>
      </c>
      <c r="AE17" s="13">
        <v>938</v>
      </c>
      <c r="AF17" s="13">
        <v>386</v>
      </c>
    </row>
    <row r="18" spans="1:32" x14ac:dyDescent="0.25">
      <c r="A18" s="3" t="s">
        <v>127</v>
      </c>
      <c r="C18" s="3" t="s">
        <v>247</v>
      </c>
      <c r="E18" s="13">
        <v>-692</v>
      </c>
      <c r="F18" s="13">
        <v>-636</v>
      </c>
      <c r="G18" s="13">
        <v>-156</v>
      </c>
      <c r="H18" s="13">
        <v>-1685</v>
      </c>
      <c r="I18" s="13">
        <v>-1291.9105299999999</v>
      </c>
      <c r="K18" s="13">
        <v>43</v>
      </c>
      <c r="L18" s="13">
        <v>-107</v>
      </c>
      <c r="M18" s="13">
        <v>-549</v>
      </c>
      <c r="N18" s="13">
        <v>-79</v>
      </c>
      <c r="O18" s="13">
        <v>303</v>
      </c>
      <c r="P18" s="13">
        <v>374</v>
      </c>
      <c r="Q18" s="13">
        <v>-47</v>
      </c>
      <c r="R18" s="13">
        <v>-1266</v>
      </c>
      <c r="S18" s="13">
        <v>-169</v>
      </c>
      <c r="T18" s="13">
        <v>-101</v>
      </c>
      <c r="U18" s="13">
        <v>-9</v>
      </c>
      <c r="V18" s="13">
        <v>123</v>
      </c>
      <c r="W18" s="13">
        <v>-52.718259999999646</v>
      </c>
      <c r="X18" s="13">
        <v>-78.281740000000354</v>
      </c>
      <c r="Y18" s="13">
        <v>-868</v>
      </c>
      <c r="Z18" s="13">
        <v>-686</v>
      </c>
      <c r="AA18" s="13">
        <v>30.672000000000025</v>
      </c>
      <c r="AB18" s="13">
        <v>-61.860119999999824</v>
      </c>
      <c r="AC18" s="13">
        <v>-1213.64159</v>
      </c>
      <c r="AD18" s="13">
        <v>-47.080820000000131</v>
      </c>
      <c r="AE18" s="13">
        <v>-97</v>
      </c>
      <c r="AF18" s="13">
        <v>35</v>
      </c>
    </row>
    <row r="19" spans="1:32" x14ac:dyDescent="0.25">
      <c r="A19" s="3" t="s">
        <v>128</v>
      </c>
      <c r="C19" s="3" t="s">
        <v>248</v>
      </c>
      <c r="E19" s="13">
        <v>0</v>
      </c>
      <c r="F19" s="13">
        <v>386</v>
      </c>
      <c r="G19" s="13">
        <v>9</v>
      </c>
      <c r="H19" s="13">
        <v>1034</v>
      </c>
      <c r="I19" s="13">
        <v>1271</v>
      </c>
      <c r="K19" s="13">
        <v>0</v>
      </c>
      <c r="L19" s="13">
        <v>0</v>
      </c>
      <c r="M19" s="13">
        <v>0</v>
      </c>
      <c r="N19" s="13"/>
      <c r="O19" s="13">
        <v>0</v>
      </c>
      <c r="P19" s="13">
        <v>2</v>
      </c>
      <c r="Q19" s="13">
        <v>7</v>
      </c>
      <c r="R19" s="13">
        <v>377</v>
      </c>
      <c r="S19" s="13">
        <v>386</v>
      </c>
      <c r="T19" s="13">
        <v>-386</v>
      </c>
      <c r="U19" s="13">
        <v>0</v>
      </c>
      <c r="V19" s="13">
        <v>9</v>
      </c>
      <c r="W19" s="13">
        <v>51.027439999999942</v>
      </c>
      <c r="X19" s="13">
        <v>69.972560000000058</v>
      </c>
      <c r="Y19" s="13">
        <v>851</v>
      </c>
      <c r="Z19" s="13">
        <v>62</v>
      </c>
      <c r="AA19" s="13">
        <v>0</v>
      </c>
      <c r="AB19" s="13">
        <v>91</v>
      </c>
      <c r="AC19" s="13">
        <v>1180</v>
      </c>
      <c r="AD19" s="13">
        <v>0</v>
      </c>
      <c r="AE19" s="13" t="s">
        <v>408</v>
      </c>
      <c r="AF19" s="13">
        <v>14</v>
      </c>
    </row>
    <row r="20" spans="1:32" x14ac:dyDescent="0.25">
      <c r="A20" s="3" t="s">
        <v>129</v>
      </c>
      <c r="C20" s="3" t="s">
        <v>249</v>
      </c>
      <c r="E20" s="13">
        <v>-455</v>
      </c>
      <c r="F20" s="13">
        <v>-14349</v>
      </c>
      <c r="G20" s="13">
        <v>-10755</v>
      </c>
      <c r="H20" s="13">
        <v>10669</v>
      </c>
      <c r="I20" s="13">
        <v>23288</v>
      </c>
      <c r="K20" s="13">
        <v>2121</v>
      </c>
      <c r="L20" s="13">
        <v>1695</v>
      </c>
      <c r="M20" s="13">
        <v>-2438</v>
      </c>
      <c r="N20" s="13">
        <v>-1833</v>
      </c>
      <c r="O20" s="13">
        <v>-14733</v>
      </c>
      <c r="P20" s="13">
        <v>-1258</v>
      </c>
      <c r="Q20" s="13">
        <v>623</v>
      </c>
      <c r="R20" s="13">
        <v>1019</v>
      </c>
      <c r="S20" s="13">
        <v>-3611</v>
      </c>
      <c r="T20" s="13">
        <v>9227</v>
      </c>
      <c r="U20" s="13">
        <v>-1961</v>
      </c>
      <c r="V20" s="13">
        <v>-14410</v>
      </c>
      <c r="W20" s="13">
        <v>15733</v>
      </c>
      <c r="X20" s="13">
        <v>-5794</v>
      </c>
      <c r="Y20" s="13">
        <v>-568</v>
      </c>
      <c r="Z20" s="13">
        <v>1298</v>
      </c>
      <c r="AA20" s="13">
        <v>3552</v>
      </c>
      <c r="AB20" s="13">
        <v>7846</v>
      </c>
      <c r="AC20" s="13">
        <v>360</v>
      </c>
      <c r="AD20" s="13">
        <v>11530</v>
      </c>
      <c r="AE20" s="13">
        <v>184</v>
      </c>
      <c r="AF20" s="13">
        <v>-3928</v>
      </c>
    </row>
    <row r="21" spans="1:32" x14ac:dyDescent="0.25">
      <c r="A21" s="3" t="s">
        <v>130</v>
      </c>
      <c r="C21" s="3" t="s">
        <v>250</v>
      </c>
      <c r="E21" s="13">
        <v>-18222</v>
      </c>
      <c r="F21" s="13">
        <v>-40214</v>
      </c>
      <c r="G21" s="13">
        <v>43605</v>
      </c>
      <c r="H21" s="13">
        <v>-13605</v>
      </c>
      <c r="I21" s="13">
        <v>-100318</v>
      </c>
      <c r="K21" s="13">
        <v>-1946</v>
      </c>
      <c r="L21" s="13">
        <v>2976</v>
      </c>
      <c r="M21" s="13">
        <v>-44297</v>
      </c>
      <c r="N21" s="13">
        <v>25045</v>
      </c>
      <c r="O21" s="13">
        <v>38214</v>
      </c>
      <c r="P21" s="13">
        <v>9025</v>
      </c>
      <c r="Q21" s="13">
        <v>3473</v>
      </c>
      <c r="R21" s="13">
        <v>-90926</v>
      </c>
      <c r="S21" s="13">
        <v>37702</v>
      </c>
      <c r="T21" s="13">
        <v>-22500</v>
      </c>
      <c r="U21" s="13">
        <v>14843</v>
      </c>
      <c r="V21" s="13">
        <v>13560</v>
      </c>
      <c r="W21" s="13">
        <v>-27488</v>
      </c>
      <c r="X21" s="13">
        <v>16014</v>
      </c>
      <c r="Y21" s="13">
        <v>5571</v>
      </c>
      <c r="Z21" s="13">
        <v>-7702</v>
      </c>
      <c r="AA21" s="13">
        <v>-4125</v>
      </c>
      <c r="AB21" s="13">
        <v>-7798</v>
      </c>
      <c r="AC21" s="13">
        <v>10018</v>
      </c>
      <c r="AD21" s="13">
        <v>-98413</v>
      </c>
      <c r="AE21" s="13">
        <v>2115</v>
      </c>
      <c r="AF21" s="13">
        <v>1248</v>
      </c>
    </row>
    <row r="22" spans="1:32" x14ac:dyDescent="0.25">
      <c r="E22" s="13"/>
      <c r="F22" s="13"/>
      <c r="G22" s="13"/>
      <c r="H22" s="13"/>
      <c r="I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>
        <v>0</v>
      </c>
      <c r="AE22" s="13"/>
      <c r="AF22" s="13"/>
    </row>
    <row r="23" spans="1:32" x14ac:dyDescent="0.25">
      <c r="A23" s="3" t="s">
        <v>131</v>
      </c>
      <c r="C23" s="3" t="s">
        <v>251</v>
      </c>
      <c r="E23" s="13"/>
      <c r="F23" s="13"/>
      <c r="G23" s="13"/>
      <c r="H23" s="13"/>
      <c r="I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>
        <v>0</v>
      </c>
      <c r="AE23" s="13"/>
      <c r="AF23" s="13"/>
    </row>
    <row r="24" spans="1:32" x14ac:dyDescent="0.25">
      <c r="A24" s="3" t="s">
        <v>132</v>
      </c>
      <c r="C24" s="3" t="s">
        <v>252</v>
      </c>
      <c r="E24" s="13">
        <v>21262</v>
      </c>
      <c r="F24" s="13">
        <v>-8177</v>
      </c>
      <c r="G24" s="13">
        <v>-1574</v>
      </c>
      <c r="H24" s="13">
        <v>-5683</v>
      </c>
      <c r="I24" s="13">
        <v>9002</v>
      </c>
      <c r="K24" s="13">
        <v>-2962</v>
      </c>
      <c r="L24" s="13">
        <v>815</v>
      </c>
      <c r="M24" s="13">
        <v>23467</v>
      </c>
      <c r="N24" s="13">
        <v>-58</v>
      </c>
      <c r="O24" s="13">
        <v>-2817</v>
      </c>
      <c r="P24" s="13">
        <v>2058</v>
      </c>
      <c r="Q24" s="13">
        <v>-6889</v>
      </c>
      <c r="R24" s="13">
        <v>-529</v>
      </c>
      <c r="S24" s="13">
        <v>484</v>
      </c>
      <c r="T24" s="13">
        <v>-421</v>
      </c>
      <c r="U24" s="13">
        <v>-1263</v>
      </c>
      <c r="V24" s="13">
        <v>-374</v>
      </c>
      <c r="W24" s="13">
        <v>-9045</v>
      </c>
      <c r="X24" s="13">
        <v>3568</v>
      </c>
      <c r="Y24" s="13">
        <v>1175</v>
      </c>
      <c r="Z24" s="13">
        <v>-1381</v>
      </c>
      <c r="AA24" s="13">
        <v>7782</v>
      </c>
      <c r="AB24" s="13">
        <v>-366</v>
      </c>
      <c r="AC24" s="13">
        <v>-5405</v>
      </c>
      <c r="AD24" s="13">
        <v>6991</v>
      </c>
      <c r="AE24" s="13">
        <v>-14398</v>
      </c>
      <c r="AF24" s="13">
        <v>-2947</v>
      </c>
    </row>
    <row r="25" spans="1:32" x14ac:dyDescent="0.25">
      <c r="A25" s="3" t="s">
        <v>133</v>
      </c>
      <c r="C25" s="3" t="s">
        <v>253</v>
      </c>
      <c r="E25" s="13">
        <v>7449</v>
      </c>
      <c r="F25" s="13">
        <v>-1928</v>
      </c>
      <c r="G25" s="13">
        <v>-9212</v>
      </c>
      <c r="H25" s="13">
        <v>4111</v>
      </c>
      <c r="I25" s="13">
        <v>5624</v>
      </c>
      <c r="K25" s="13">
        <v>2480</v>
      </c>
      <c r="L25" s="13">
        <v>-3240</v>
      </c>
      <c r="M25" s="13">
        <v>11939</v>
      </c>
      <c r="N25" s="13">
        <v>-3730</v>
      </c>
      <c r="O25" s="13">
        <v>2102</v>
      </c>
      <c r="P25" s="13">
        <v>-1242</v>
      </c>
      <c r="Q25" s="13">
        <v>71</v>
      </c>
      <c r="R25" s="13">
        <v>-2859</v>
      </c>
      <c r="S25" s="13">
        <v>-2437</v>
      </c>
      <c r="T25" s="13">
        <v>-1029</v>
      </c>
      <c r="U25" s="13">
        <v>-4443</v>
      </c>
      <c r="V25" s="13">
        <v>-1303</v>
      </c>
      <c r="W25" s="13">
        <v>-3407</v>
      </c>
      <c r="X25" s="13">
        <v>-955</v>
      </c>
      <c r="Y25" s="13">
        <v>1022</v>
      </c>
      <c r="Z25" s="13">
        <v>7451</v>
      </c>
      <c r="AA25" s="13">
        <v>2635</v>
      </c>
      <c r="AB25" s="13">
        <v>179</v>
      </c>
      <c r="AC25" s="13">
        <v>1764</v>
      </c>
      <c r="AD25" s="13">
        <v>1046</v>
      </c>
      <c r="AE25" s="13">
        <v>-1735</v>
      </c>
      <c r="AF25" s="13">
        <v>2359</v>
      </c>
    </row>
    <row r="26" spans="1:32" x14ac:dyDescent="0.25">
      <c r="A26" s="3" t="s">
        <v>134</v>
      </c>
      <c r="C26" s="3" t="s">
        <v>254</v>
      </c>
      <c r="E26" s="13">
        <v>-15678</v>
      </c>
      <c r="F26" s="13">
        <v>31694</v>
      </c>
      <c r="G26" s="13">
        <v>-486</v>
      </c>
      <c r="H26" s="13">
        <v>11966</v>
      </c>
      <c r="I26" s="13">
        <v>5337</v>
      </c>
      <c r="K26" s="13">
        <v>-3092</v>
      </c>
      <c r="L26" s="13">
        <v>-3916</v>
      </c>
      <c r="M26" s="13">
        <v>-7184</v>
      </c>
      <c r="N26" s="13">
        <v>-1486</v>
      </c>
      <c r="O26" s="13">
        <v>1134</v>
      </c>
      <c r="P26" s="13">
        <v>19116</v>
      </c>
      <c r="Q26" s="13">
        <v>445</v>
      </c>
      <c r="R26" s="13">
        <v>10999</v>
      </c>
      <c r="S26" s="13">
        <v>919</v>
      </c>
      <c r="T26" s="13">
        <v>224</v>
      </c>
      <c r="U26" s="13">
        <v>174</v>
      </c>
      <c r="V26" s="13">
        <v>-1803</v>
      </c>
      <c r="W26" s="13">
        <v>442</v>
      </c>
      <c r="X26" s="13">
        <v>555</v>
      </c>
      <c r="Y26" s="13">
        <v>8090</v>
      </c>
      <c r="Z26" s="13">
        <v>2879</v>
      </c>
      <c r="AA26" s="13">
        <v>3147</v>
      </c>
      <c r="AB26" s="13">
        <v>435</v>
      </c>
      <c r="AC26" s="13">
        <v>-1041</v>
      </c>
      <c r="AD26" s="13">
        <v>2796</v>
      </c>
      <c r="AE26" s="13">
        <v>2908</v>
      </c>
      <c r="AF26" s="13">
        <v>3202</v>
      </c>
    </row>
    <row r="27" spans="1:32" x14ac:dyDescent="0.25">
      <c r="A27" s="3" t="s">
        <v>135</v>
      </c>
      <c r="C27" s="3" t="s">
        <v>255</v>
      </c>
      <c r="E27" s="13">
        <v>13133</v>
      </c>
      <c r="F27" s="13">
        <v>29770</v>
      </c>
      <c r="G27" s="13">
        <v>-16588</v>
      </c>
      <c r="H27" s="13">
        <v>967</v>
      </c>
      <c r="I27" s="13">
        <v>1472</v>
      </c>
      <c r="K27" s="13">
        <v>5088</v>
      </c>
      <c r="L27" s="13">
        <v>-5261</v>
      </c>
      <c r="M27" s="13">
        <v>2943</v>
      </c>
      <c r="N27" s="13">
        <v>10363</v>
      </c>
      <c r="O27" s="13">
        <v>6091</v>
      </c>
      <c r="P27" s="13">
        <v>-518</v>
      </c>
      <c r="Q27" s="13">
        <v>1250</v>
      </c>
      <c r="R27" s="13">
        <v>22947</v>
      </c>
      <c r="S27" s="13">
        <v>1312</v>
      </c>
      <c r="T27" s="13">
        <v>1125</v>
      </c>
      <c r="U27" s="13">
        <v>-20503</v>
      </c>
      <c r="V27" s="13">
        <v>1478</v>
      </c>
      <c r="W27" s="13">
        <v>-1900</v>
      </c>
      <c r="X27" s="13">
        <v>-3491</v>
      </c>
      <c r="Y27" s="13">
        <v>-10963</v>
      </c>
      <c r="Z27" s="13">
        <v>17321</v>
      </c>
      <c r="AA27" s="13">
        <v>1472</v>
      </c>
      <c r="AB27" s="13">
        <v>1303</v>
      </c>
      <c r="AC27" s="13">
        <v>491</v>
      </c>
      <c r="AD27" s="13">
        <v>-1794</v>
      </c>
      <c r="AE27" s="13">
        <v>-186</v>
      </c>
      <c r="AF27" s="13">
        <v>2171</v>
      </c>
    </row>
    <row r="28" spans="1:32" x14ac:dyDescent="0.25">
      <c r="A28" s="3" t="s">
        <v>136</v>
      </c>
      <c r="C28" s="3" t="s">
        <v>256</v>
      </c>
      <c r="E28" s="13">
        <v>-23648</v>
      </c>
      <c r="F28" s="13">
        <v>-211</v>
      </c>
      <c r="G28" s="13">
        <v>-96</v>
      </c>
      <c r="H28" s="13">
        <v>2728</v>
      </c>
      <c r="I28" s="13">
        <v>-12633</v>
      </c>
      <c r="K28" s="13">
        <v>-1000</v>
      </c>
      <c r="L28" s="13">
        <v>3009</v>
      </c>
      <c r="M28" s="13">
        <v>-17206</v>
      </c>
      <c r="N28" s="13">
        <v>-8451</v>
      </c>
      <c r="O28" s="13">
        <v>6271</v>
      </c>
      <c r="P28" s="13">
        <v>3094</v>
      </c>
      <c r="Q28" s="13">
        <v>927</v>
      </c>
      <c r="R28" s="13">
        <v>-10503</v>
      </c>
      <c r="S28" s="13">
        <v>2523</v>
      </c>
      <c r="T28" s="13">
        <v>-1427</v>
      </c>
      <c r="U28" s="13">
        <v>61</v>
      </c>
      <c r="V28" s="13">
        <v>-1253</v>
      </c>
      <c r="W28" s="13">
        <v>4475</v>
      </c>
      <c r="X28" s="13">
        <v>-1534</v>
      </c>
      <c r="Y28" s="13">
        <v>1511</v>
      </c>
      <c r="Z28" s="13">
        <v>-1724</v>
      </c>
      <c r="AA28" s="13">
        <v>-388</v>
      </c>
      <c r="AB28" s="13">
        <v>-2146</v>
      </c>
      <c r="AC28" s="13">
        <v>-1787</v>
      </c>
      <c r="AD28" s="13">
        <v>-8312</v>
      </c>
      <c r="AE28" s="13">
        <v>12</v>
      </c>
      <c r="AF28" s="13">
        <v>-2227</v>
      </c>
    </row>
    <row r="29" spans="1:32" x14ac:dyDescent="0.25">
      <c r="A29" s="3" t="s">
        <v>137</v>
      </c>
      <c r="C29" s="3" t="s">
        <v>257</v>
      </c>
      <c r="E29" s="13">
        <v>-3498</v>
      </c>
      <c r="F29" s="13">
        <v>6650</v>
      </c>
      <c r="G29" s="13">
        <v>9967</v>
      </c>
      <c r="H29" s="13">
        <v>-15762</v>
      </c>
      <c r="I29" s="13">
        <v>646</v>
      </c>
      <c r="K29" s="13">
        <v>4435</v>
      </c>
      <c r="L29" s="13">
        <v>4394</v>
      </c>
      <c r="M29" s="13">
        <v>-14800</v>
      </c>
      <c r="N29" s="13">
        <v>2473</v>
      </c>
      <c r="O29" s="13">
        <v>2430</v>
      </c>
      <c r="P29" s="13">
        <v>1481</v>
      </c>
      <c r="Q29" s="13">
        <v>2173</v>
      </c>
      <c r="R29" s="13">
        <v>566</v>
      </c>
      <c r="S29" s="13">
        <v>4862</v>
      </c>
      <c r="T29" s="13">
        <v>10666</v>
      </c>
      <c r="U29" s="13">
        <v>-2101</v>
      </c>
      <c r="V29" s="13">
        <v>-3460</v>
      </c>
      <c r="W29" s="13">
        <v>341</v>
      </c>
      <c r="X29" s="13">
        <v>188</v>
      </c>
      <c r="Y29" s="13">
        <v>1683</v>
      </c>
      <c r="Z29" s="13">
        <v>-17974</v>
      </c>
      <c r="AA29" s="13">
        <v>-422</v>
      </c>
      <c r="AB29" s="13">
        <v>2580</v>
      </c>
      <c r="AC29" s="13">
        <v>-793</v>
      </c>
      <c r="AD29" s="13">
        <v>-719</v>
      </c>
      <c r="AE29" s="13">
        <v>-3158</v>
      </c>
      <c r="AF29" s="13">
        <v>1547</v>
      </c>
    </row>
    <row r="30" spans="1:32" x14ac:dyDescent="0.25">
      <c r="A30" s="33" t="s">
        <v>138</v>
      </c>
      <c r="C30" s="33" t="s">
        <v>258</v>
      </c>
      <c r="E30" s="40">
        <v>-8326</v>
      </c>
      <c r="F30" s="40">
        <v>-42544</v>
      </c>
      <c r="G30" s="40">
        <v>-17217</v>
      </c>
      <c r="H30" s="40">
        <v>12622</v>
      </c>
      <c r="I30" s="40">
        <v>-9083</v>
      </c>
      <c r="K30" s="40">
        <v>148</v>
      </c>
      <c r="L30" s="40">
        <v>3773</v>
      </c>
      <c r="M30" s="40">
        <v>-15968</v>
      </c>
      <c r="N30" s="40">
        <v>3721</v>
      </c>
      <c r="O30" s="40">
        <v>-46731</v>
      </c>
      <c r="P30" s="40">
        <v>-6130</v>
      </c>
      <c r="Q30" s="40">
        <v>-2310</v>
      </c>
      <c r="R30" s="40">
        <v>12627</v>
      </c>
      <c r="S30" s="40">
        <v>-15240</v>
      </c>
      <c r="T30" s="40">
        <v>20248</v>
      </c>
      <c r="U30" s="40">
        <v>-16093</v>
      </c>
      <c r="V30" s="40">
        <v>-6132</v>
      </c>
      <c r="W30" s="40">
        <v>30411</v>
      </c>
      <c r="X30" s="40">
        <v>-13453</v>
      </c>
      <c r="Y30" s="40">
        <v>-5507</v>
      </c>
      <c r="Z30" s="40">
        <v>1171</v>
      </c>
      <c r="AA30" s="40">
        <v>-644</v>
      </c>
      <c r="AB30" s="40">
        <v>9701</v>
      </c>
      <c r="AC30" s="40">
        <v>-2699</v>
      </c>
      <c r="AD30" s="40">
        <v>-15441</v>
      </c>
      <c r="AE30" s="40">
        <v>414</v>
      </c>
      <c r="AF30" s="40">
        <v>-2107</v>
      </c>
    </row>
    <row r="31" spans="1:32" s="12" customFormat="1" x14ac:dyDescent="0.25">
      <c r="A31" s="12" t="s">
        <v>139</v>
      </c>
      <c r="C31" s="12" t="s">
        <v>259</v>
      </c>
      <c r="E31" s="67">
        <v>31461</v>
      </c>
      <c r="F31" s="67">
        <v>21065</v>
      </c>
      <c r="G31" s="67">
        <v>-14632.14849</v>
      </c>
      <c r="H31" s="67">
        <v>-24517</v>
      </c>
      <c r="I31" s="67">
        <v>-1091.9105299999937</v>
      </c>
      <c r="J31" s="60"/>
      <c r="K31" s="67">
        <v>-1075</v>
      </c>
      <c r="L31" s="67">
        <v>587</v>
      </c>
      <c r="M31" s="67">
        <v>-19166</v>
      </c>
      <c r="N31" s="67">
        <v>51115</v>
      </c>
      <c r="O31" s="67">
        <v>-7099</v>
      </c>
      <c r="P31" s="67">
        <v>12914</v>
      </c>
      <c r="Q31" s="67">
        <v>-10236</v>
      </c>
      <c r="R31" s="67">
        <v>25486</v>
      </c>
      <c r="S31" s="67">
        <v>6880</v>
      </c>
      <c r="T31" s="67">
        <v>-6661.1484899999996</v>
      </c>
      <c r="U31" s="67">
        <v>-6525</v>
      </c>
      <c r="V31" s="67">
        <v>-8326</v>
      </c>
      <c r="W31" s="67">
        <v>-8364.6908200000034</v>
      </c>
      <c r="X31" s="67">
        <v>-2746.3091800000002</v>
      </c>
      <c r="Y31" s="67">
        <v>-5886</v>
      </c>
      <c r="Z31" s="67">
        <v>-7520</v>
      </c>
      <c r="AA31" s="67">
        <v>6081.6720000000005</v>
      </c>
      <c r="AB31" s="67">
        <v>-7621.8601200000012</v>
      </c>
      <c r="AC31" s="67">
        <v>-5195.6415900000002</v>
      </c>
      <c r="AD31" s="67">
        <v>5643.9191799999971</v>
      </c>
      <c r="AE31" s="67">
        <v>-11889</v>
      </c>
      <c r="AF31" s="67">
        <f>SUM(AF6:AF30)</f>
        <v>-21338</v>
      </c>
    </row>
    <row r="33" spans="1:32" x14ac:dyDescent="0.25">
      <c r="A33" s="34" t="s">
        <v>140</v>
      </c>
      <c r="C33" s="34" t="s">
        <v>260</v>
      </c>
      <c r="K33" s="41">
        <v>0</v>
      </c>
      <c r="L33" s="41"/>
      <c r="M33" s="41"/>
      <c r="N33" s="41"/>
    </row>
    <row r="34" spans="1:32" x14ac:dyDescent="0.25">
      <c r="A34" s="3" t="s">
        <v>141</v>
      </c>
      <c r="C34" s="3" t="s">
        <v>261</v>
      </c>
      <c r="E34" s="13">
        <v>0</v>
      </c>
      <c r="F34" s="13">
        <v>-487.61571960000492</v>
      </c>
      <c r="G34" s="13">
        <v>0</v>
      </c>
      <c r="H34" s="13">
        <v>0</v>
      </c>
      <c r="I34" s="13">
        <v>0</v>
      </c>
      <c r="K34" s="41">
        <v>1103</v>
      </c>
      <c r="L34" s="41">
        <v>1119</v>
      </c>
      <c r="M34" s="41">
        <v>8130</v>
      </c>
      <c r="N34" s="41">
        <v>-10352</v>
      </c>
      <c r="O34" s="41">
        <v>0</v>
      </c>
      <c r="P34" s="41">
        <v>0</v>
      </c>
      <c r="Q34" s="41">
        <v>0</v>
      </c>
      <c r="R34" s="41">
        <v>-487.61571960000492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/>
      <c r="AA34" s="13">
        <v>0</v>
      </c>
      <c r="AB34" s="13">
        <v>0</v>
      </c>
      <c r="AC34" s="41">
        <v>0</v>
      </c>
      <c r="AD34" s="41">
        <v>0</v>
      </c>
      <c r="AE34" s="41" t="s">
        <v>408</v>
      </c>
      <c r="AF34" s="41">
        <v>0</v>
      </c>
    </row>
    <row r="35" spans="1:32" x14ac:dyDescent="0.25">
      <c r="A35" s="3" t="s">
        <v>143</v>
      </c>
      <c r="C35" s="3" t="s">
        <v>262</v>
      </c>
      <c r="E35" s="13">
        <v>38449.048256866161</v>
      </c>
      <c r="F35" s="13">
        <v>0</v>
      </c>
      <c r="G35" s="13">
        <v>0</v>
      </c>
      <c r="H35" s="13">
        <v>0</v>
      </c>
      <c r="I35" s="13">
        <v>0</v>
      </c>
      <c r="K35" s="41">
        <v>0</v>
      </c>
      <c r="L35" s="41">
        <v>0</v>
      </c>
      <c r="M35" s="41">
        <v>38451.048256866161</v>
      </c>
      <c r="N35" s="41">
        <v>-2</v>
      </c>
      <c r="O35" s="41">
        <v>0</v>
      </c>
      <c r="P35" s="41">
        <v>0</v>
      </c>
      <c r="Q35" s="41">
        <v>0</v>
      </c>
      <c r="R35" s="41"/>
      <c r="S35" s="41">
        <v>0</v>
      </c>
      <c r="T35" s="41">
        <v>0</v>
      </c>
      <c r="U35" s="41">
        <v>0</v>
      </c>
      <c r="V35" s="41"/>
      <c r="W35" s="41">
        <v>0</v>
      </c>
      <c r="X35" s="41">
        <v>0</v>
      </c>
      <c r="Y35" s="41">
        <v>0</v>
      </c>
      <c r="Z35" s="41"/>
      <c r="AA35" s="13">
        <v>0</v>
      </c>
      <c r="AB35" s="13">
        <v>0</v>
      </c>
      <c r="AC35" s="41">
        <v>0</v>
      </c>
      <c r="AD35" s="41">
        <v>0</v>
      </c>
      <c r="AE35" s="41" t="s">
        <v>408</v>
      </c>
      <c r="AF35" s="41">
        <v>0</v>
      </c>
    </row>
    <row r="36" spans="1:32" x14ac:dyDescent="0.25">
      <c r="A36" s="3" t="s">
        <v>142</v>
      </c>
      <c r="C36" s="3" t="s">
        <v>263</v>
      </c>
      <c r="E36" s="13">
        <v>-50452</v>
      </c>
      <c r="F36" s="13">
        <v>22668</v>
      </c>
      <c r="G36" s="13">
        <v>6428</v>
      </c>
      <c r="H36" s="13">
        <v>0</v>
      </c>
      <c r="I36" s="13">
        <v>0</v>
      </c>
      <c r="K36" s="41">
        <v>0</v>
      </c>
      <c r="L36" s="41">
        <v>0</v>
      </c>
      <c r="M36" s="41">
        <v>0</v>
      </c>
      <c r="N36" s="41">
        <v>-50452</v>
      </c>
      <c r="O36" s="41">
        <v>0</v>
      </c>
      <c r="P36" s="41">
        <v>0</v>
      </c>
      <c r="Q36" s="41">
        <v>0</v>
      </c>
      <c r="R36" s="41">
        <v>22668</v>
      </c>
      <c r="S36" s="41">
        <v>0</v>
      </c>
      <c r="T36" s="41">
        <v>0</v>
      </c>
      <c r="U36" s="41">
        <v>0</v>
      </c>
      <c r="V36" s="41">
        <v>6428</v>
      </c>
      <c r="W36" s="41">
        <v>0</v>
      </c>
      <c r="X36" s="41">
        <v>0</v>
      </c>
      <c r="Y36" s="41">
        <v>0</v>
      </c>
      <c r="Z36" s="41"/>
      <c r="AA36" s="13">
        <v>0</v>
      </c>
      <c r="AB36" s="13">
        <v>0</v>
      </c>
      <c r="AC36" s="41">
        <v>0</v>
      </c>
      <c r="AD36" s="41">
        <v>0</v>
      </c>
      <c r="AE36" s="41" t="s">
        <v>408</v>
      </c>
      <c r="AF36" s="41">
        <v>0</v>
      </c>
    </row>
    <row r="37" spans="1:32" x14ac:dyDescent="0.25">
      <c r="A37" s="3" t="s">
        <v>162</v>
      </c>
      <c r="C37" s="3" t="s">
        <v>264</v>
      </c>
      <c r="E37" s="13"/>
      <c r="F37" s="13">
        <v>1880</v>
      </c>
      <c r="G37" s="13">
        <v>-4280</v>
      </c>
      <c r="H37" s="13">
        <v>0</v>
      </c>
      <c r="I37" s="13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1880</v>
      </c>
      <c r="R37" s="41">
        <v>0</v>
      </c>
      <c r="S37" s="41">
        <v>-4280</v>
      </c>
      <c r="T37" s="41">
        <v>0</v>
      </c>
      <c r="U37" s="41">
        <v>0</v>
      </c>
      <c r="V37" s="41"/>
      <c r="W37" s="41">
        <v>0</v>
      </c>
      <c r="X37" s="41">
        <v>0</v>
      </c>
      <c r="Y37" s="41">
        <v>0</v>
      </c>
      <c r="Z37" s="41"/>
      <c r="AA37" s="13">
        <v>0</v>
      </c>
      <c r="AB37" s="13">
        <v>0</v>
      </c>
      <c r="AC37" s="41">
        <v>0</v>
      </c>
      <c r="AD37" s="41">
        <v>0</v>
      </c>
      <c r="AE37" s="41" t="s">
        <v>408</v>
      </c>
      <c r="AF37" s="41">
        <v>0</v>
      </c>
    </row>
    <row r="38" spans="1:32" x14ac:dyDescent="0.25">
      <c r="A38" s="3" t="s">
        <v>144</v>
      </c>
      <c r="C38" s="3" t="s">
        <v>265</v>
      </c>
      <c r="E38" s="13">
        <v>245</v>
      </c>
      <c r="F38" s="13">
        <v>1996</v>
      </c>
      <c r="G38" s="13">
        <v>309</v>
      </c>
      <c r="H38" s="13">
        <v>383</v>
      </c>
      <c r="I38" s="13">
        <v>233</v>
      </c>
      <c r="K38" s="41">
        <v>91</v>
      </c>
      <c r="L38" s="41">
        <v>7</v>
      </c>
      <c r="M38" s="41">
        <v>32</v>
      </c>
      <c r="N38" s="41">
        <v>115</v>
      </c>
      <c r="O38" s="41">
        <v>31</v>
      </c>
      <c r="P38" s="47">
        <v>1875</v>
      </c>
      <c r="Q38" s="47">
        <v>68</v>
      </c>
      <c r="R38" s="41">
        <v>22</v>
      </c>
      <c r="S38" s="41">
        <v>51</v>
      </c>
      <c r="T38" s="41">
        <v>126</v>
      </c>
      <c r="U38" s="41">
        <v>71</v>
      </c>
      <c r="V38" s="41">
        <v>61</v>
      </c>
      <c r="W38" s="41">
        <v>102</v>
      </c>
      <c r="X38" s="41">
        <v>114</v>
      </c>
      <c r="Y38" s="41">
        <v>79</v>
      </c>
      <c r="Z38" s="41">
        <v>88</v>
      </c>
      <c r="AA38" s="13">
        <v>60</v>
      </c>
      <c r="AB38" s="13">
        <v>51</v>
      </c>
      <c r="AC38" s="41">
        <v>54</v>
      </c>
      <c r="AD38" s="41">
        <v>68</v>
      </c>
      <c r="AE38" s="41">
        <v>150</v>
      </c>
      <c r="AF38" s="41">
        <v>117</v>
      </c>
    </row>
    <row r="39" spans="1:32" x14ac:dyDescent="0.25">
      <c r="A39" s="3" t="s">
        <v>418</v>
      </c>
      <c r="C39" s="3" t="s">
        <v>419</v>
      </c>
      <c r="E39" s="13">
        <v>12679</v>
      </c>
      <c r="F39" s="13">
        <v>2290</v>
      </c>
      <c r="G39" s="13">
        <v>27329</v>
      </c>
      <c r="H39" s="13">
        <v>6399</v>
      </c>
      <c r="I39" s="13">
        <v>20663</v>
      </c>
      <c r="K39" s="41">
        <v>7377</v>
      </c>
      <c r="L39" s="41">
        <v>-34</v>
      </c>
      <c r="M39" s="41">
        <v>4827</v>
      </c>
      <c r="N39" s="41">
        <v>509</v>
      </c>
      <c r="O39" s="41">
        <v>626</v>
      </c>
      <c r="P39" s="47">
        <v>252</v>
      </c>
      <c r="Q39" s="47">
        <v>813</v>
      </c>
      <c r="R39" s="47">
        <v>599</v>
      </c>
      <c r="S39" s="47">
        <v>124</v>
      </c>
      <c r="T39" s="47">
        <v>108</v>
      </c>
      <c r="U39" s="47">
        <v>517</v>
      </c>
      <c r="V39" s="47">
        <v>26580</v>
      </c>
      <c r="W39" s="47">
        <v>479</v>
      </c>
      <c r="X39" s="47">
        <v>3387</v>
      </c>
      <c r="Y39" s="47">
        <v>98</v>
      </c>
      <c r="Z39" s="47">
        <v>2435</v>
      </c>
      <c r="AA39" s="13">
        <v>101</v>
      </c>
      <c r="AB39" s="13">
        <v>33</v>
      </c>
      <c r="AC39" s="47">
        <v>213</v>
      </c>
      <c r="AD39" s="47">
        <v>20316</v>
      </c>
      <c r="AE39" s="47" t="s">
        <v>408</v>
      </c>
      <c r="AF39" s="47">
        <v>25258</v>
      </c>
    </row>
    <row r="40" spans="1:32" x14ac:dyDescent="0.25">
      <c r="A40" s="3" t="s">
        <v>145</v>
      </c>
      <c r="C40" s="3" t="s">
        <v>266</v>
      </c>
      <c r="E40" s="13">
        <v>-3618</v>
      </c>
      <c r="F40" s="13">
        <v>-47034</v>
      </c>
      <c r="G40" s="13">
        <v>-25796</v>
      </c>
      <c r="H40" s="13">
        <v>-1847</v>
      </c>
      <c r="I40" s="13">
        <v>-803</v>
      </c>
      <c r="K40" s="41">
        <v>-311</v>
      </c>
      <c r="L40" s="41">
        <v>-1552</v>
      </c>
      <c r="M40" s="41">
        <v>-1569</v>
      </c>
      <c r="N40" s="41">
        <v>-186</v>
      </c>
      <c r="O40" s="41">
        <v>-207</v>
      </c>
      <c r="P40" s="41">
        <v>-89</v>
      </c>
      <c r="Q40" s="41">
        <v>-51</v>
      </c>
      <c r="R40" s="41">
        <v>-46687</v>
      </c>
      <c r="S40" s="41">
        <v>-182</v>
      </c>
      <c r="T40" s="41">
        <v>-637</v>
      </c>
      <c r="U40" s="41">
        <v>-685</v>
      </c>
      <c r="V40" s="41">
        <v>-24292</v>
      </c>
      <c r="W40" s="41">
        <v>-691</v>
      </c>
      <c r="X40" s="41">
        <v>-395</v>
      </c>
      <c r="Y40" s="41">
        <v>-437</v>
      </c>
      <c r="Z40" s="41">
        <v>-324</v>
      </c>
      <c r="AA40" s="13">
        <v>-197</v>
      </c>
      <c r="AB40" s="13">
        <v>-100</v>
      </c>
      <c r="AC40" s="41">
        <v>-167</v>
      </c>
      <c r="AD40" s="41">
        <v>-339</v>
      </c>
      <c r="AE40" s="41">
        <v>-263</v>
      </c>
      <c r="AF40" s="41">
        <v>-388</v>
      </c>
    </row>
    <row r="41" spans="1:32" x14ac:dyDescent="0.25">
      <c r="A41" s="33" t="s">
        <v>161</v>
      </c>
      <c r="C41" s="33" t="s">
        <v>267</v>
      </c>
      <c r="E41" s="40">
        <v>-51</v>
      </c>
      <c r="F41" s="40">
        <v>-37</v>
      </c>
      <c r="G41" s="40">
        <v>-76</v>
      </c>
      <c r="H41" s="40">
        <v>-62</v>
      </c>
      <c r="I41" s="40">
        <v>0</v>
      </c>
      <c r="K41" s="40">
        <v>-42</v>
      </c>
      <c r="L41" s="40">
        <v>0</v>
      </c>
      <c r="M41" s="40">
        <v>-1</v>
      </c>
      <c r="N41" s="40">
        <v>-8</v>
      </c>
      <c r="O41" s="40">
        <v>-2</v>
      </c>
      <c r="P41" s="68">
        <v>0</v>
      </c>
      <c r="Q41" s="40">
        <v>-35</v>
      </c>
      <c r="R41" s="40">
        <v>0</v>
      </c>
      <c r="S41" s="40">
        <v>-20</v>
      </c>
      <c r="T41" s="40">
        <v>-53</v>
      </c>
      <c r="U41" s="40">
        <v>-1</v>
      </c>
      <c r="V41" s="40">
        <v>-2</v>
      </c>
      <c r="W41" s="40">
        <v>0</v>
      </c>
      <c r="X41" s="40">
        <v>-4</v>
      </c>
      <c r="Y41" s="40">
        <v>0</v>
      </c>
      <c r="Z41" s="40">
        <v>-58</v>
      </c>
      <c r="AA41" s="40">
        <v>0</v>
      </c>
      <c r="AB41" s="40">
        <v>0</v>
      </c>
      <c r="AC41" s="40">
        <v>0</v>
      </c>
      <c r="AD41" s="40">
        <v>0</v>
      </c>
      <c r="AE41" s="40" t="s">
        <v>408</v>
      </c>
      <c r="AF41" s="40">
        <v>-232</v>
      </c>
    </row>
    <row r="42" spans="1:32" s="12" customFormat="1" x14ac:dyDescent="0.25">
      <c r="A42" s="12" t="s">
        <v>146</v>
      </c>
      <c r="C42" s="12" t="s">
        <v>268</v>
      </c>
      <c r="E42" s="67">
        <v>-2747.951743133839</v>
      </c>
      <c r="F42" s="67">
        <v>-18724.615719600006</v>
      </c>
      <c r="G42" s="67">
        <v>3914</v>
      </c>
      <c r="H42" s="67">
        <v>4873</v>
      </c>
      <c r="I42" s="67">
        <v>20093</v>
      </c>
      <c r="J42" s="60"/>
      <c r="K42" s="69">
        <v>8218</v>
      </c>
      <c r="L42" s="67">
        <v>-460</v>
      </c>
      <c r="M42" s="67">
        <v>49870.048256866161</v>
      </c>
      <c r="N42" s="67">
        <v>-60376</v>
      </c>
      <c r="O42" s="67">
        <v>448</v>
      </c>
      <c r="P42" s="67">
        <v>2038</v>
      </c>
      <c r="Q42" s="67">
        <v>2675</v>
      </c>
      <c r="R42" s="67">
        <v>-23885.615719600006</v>
      </c>
      <c r="S42" s="67">
        <v>-4307</v>
      </c>
      <c r="T42" s="67">
        <v>-456</v>
      </c>
      <c r="U42" s="67">
        <v>-98</v>
      </c>
      <c r="V42" s="67">
        <v>8775</v>
      </c>
      <c r="W42" s="67">
        <v>-110</v>
      </c>
      <c r="X42" s="67">
        <v>3102</v>
      </c>
      <c r="Y42" s="67">
        <v>-260</v>
      </c>
      <c r="Z42" s="67">
        <v>2141</v>
      </c>
      <c r="AA42" s="67">
        <v>-36</v>
      </c>
      <c r="AB42" s="67">
        <v>-16</v>
      </c>
      <c r="AC42" s="67">
        <v>100</v>
      </c>
      <c r="AD42" s="67">
        <v>20045</v>
      </c>
      <c r="AE42" s="67">
        <v>-113</v>
      </c>
      <c r="AF42" s="67">
        <f>SUM(AF34:AF41)</f>
        <v>24755</v>
      </c>
    </row>
    <row r="44" spans="1:32" s="12" customFormat="1" x14ac:dyDescent="0.25">
      <c r="A44" s="34" t="s">
        <v>147</v>
      </c>
      <c r="C44" s="34" t="s">
        <v>269</v>
      </c>
      <c r="E44" s="60"/>
      <c r="F44" s="60"/>
      <c r="G44" s="60"/>
      <c r="H44" s="60"/>
      <c r="I44" s="60"/>
      <c r="J44" s="60"/>
      <c r="K44" s="69"/>
      <c r="L44" s="69"/>
      <c r="M44" s="69"/>
      <c r="N44" s="69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</row>
    <row r="45" spans="1:32" x14ac:dyDescent="0.25">
      <c r="A45" s="35" t="s">
        <v>148</v>
      </c>
      <c r="C45" s="35" t="s">
        <v>270</v>
      </c>
      <c r="E45" s="13">
        <v>-15819</v>
      </c>
      <c r="F45" s="13">
        <v>39707</v>
      </c>
      <c r="G45" s="13">
        <v>108752</v>
      </c>
      <c r="H45" s="13">
        <v>144710</v>
      </c>
      <c r="I45" s="13">
        <v>86106</v>
      </c>
      <c r="K45" s="41">
        <v>24009</v>
      </c>
      <c r="L45" s="41">
        <v>24055</v>
      </c>
      <c r="M45" s="61">
        <v>-55516</v>
      </c>
      <c r="N45" s="61">
        <v>-8367</v>
      </c>
      <c r="O45" s="70">
        <v>2709</v>
      </c>
      <c r="P45" s="70">
        <v>4198</v>
      </c>
      <c r="Q45" s="70">
        <v>9572</v>
      </c>
      <c r="R45" s="70">
        <v>23228</v>
      </c>
      <c r="S45" s="70">
        <v>21278</v>
      </c>
      <c r="T45" s="41">
        <v>96334</v>
      </c>
      <c r="U45" s="41">
        <v>-45726</v>
      </c>
      <c r="V45" s="41">
        <v>36866</v>
      </c>
      <c r="W45" s="41">
        <v>33291</v>
      </c>
      <c r="X45" s="41">
        <v>31729</v>
      </c>
      <c r="Y45" s="41">
        <v>40100</v>
      </c>
      <c r="Z45" s="41">
        <v>39590</v>
      </c>
      <c r="AA45" s="13">
        <v>18748</v>
      </c>
      <c r="AB45" s="13">
        <v>20189</v>
      </c>
      <c r="AC45" s="47">
        <v>20806</v>
      </c>
      <c r="AD45" s="41">
        <v>26363</v>
      </c>
      <c r="AE45" s="41">
        <v>37105</v>
      </c>
      <c r="AF45" s="41">
        <v>28406</v>
      </c>
    </row>
    <row r="46" spans="1:32" x14ac:dyDescent="0.25">
      <c r="A46" s="35" t="s">
        <v>158</v>
      </c>
      <c r="C46" s="35" t="s">
        <v>271</v>
      </c>
      <c r="E46" s="13">
        <v>-15058</v>
      </c>
      <c r="F46" s="13">
        <v>-13661</v>
      </c>
      <c r="G46" s="13">
        <v>0</v>
      </c>
      <c r="H46" s="13">
        <v>0</v>
      </c>
      <c r="I46" s="13">
        <v>0</v>
      </c>
      <c r="K46" s="41">
        <v>-27053</v>
      </c>
      <c r="L46" s="41">
        <v>-24497</v>
      </c>
      <c r="M46" s="61">
        <v>36492</v>
      </c>
      <c r="N46" s="61">
        <v>0</v>
      </c>
      <c r="O46" s="70">
        <v>-3009</v>
      </c>
      <c r="P46" s="70">
        <v>-3859</v>
      </c>
      <c r="Q46" s="70">
        <v>-6793</v>
      </c>
      <c r="R46" s="70">
        <v>0</v>
      </c>
      <c r="S46" s="70">
        <v>0</v>
      </c>
      <c r="T46" s="70">
        <v>0</v>
      </c>
      <c r="U46" s="70">
        <v>0</v>
      </c>
      <c r="V46" s="70">
        <v>0</v>
      </c>
      <c r="W46" s="41">
        <v>0</v>
      </c>
      <c r="X46" s="70">
        <v>0</v>
      </c>
      <c r="Y46" s="41">
        <v>0</v>
      </c>
      <c r="Z46" s="70">
        <v>0</v>
      </c>
      <c r="AA46" s="13">
        <v>0</v>
      </c>
      <c r="AB46" s="13">
        <v>0</v>
      </c>
      <c r="AC46" s="47">
        <v>0</v>
      </c>
      <c r="AD46" s="70"/>
      <c r="AE46" s="70" t="s">
        <v>408</v>
      </c>
      <c r="AF46" s="70">
        <v>0</v>
      </c>
    </row>
    <row r="47" spans="1:32" x14ac:dyDescent="0.25">
      <c r="A47" s="35" t="s">
        <v>149</v>
      </c>
      <c r="C47" s="35" t="s">
        <v>272</v>
      </c>
      <c r="E47" s="13">
        <v>11505</v>
      </c>
      <c r="F47" s="13">
        <v>7897</v>
      </c>
      <c r="G47" s="13">
        <v>4185</v>
      </c>
      <c r="H47" s="13">
        <v>1523</v>
      </c>
      <c r="I47" s="13">
        <v>21949</v>
      </c>
      <c r="K47" s="41">
        <v>0</v>
      </c>
      <c r="L47" s="41">
        <v>0</v>
      </c>
      <c r="M47" s="41"/>
      <c r="N47" s="41">
        <v>11505</v>
      </c>
      <c r="O47" s="70">
        <v>4284</v>
      </c>
      <c r="P47" s="70">
        <v>1186</v>
      </c>
      <c r="Q47" s="70">
        <v>1205</v>
      </c>
      <c r="R47" s="70">
        <v>1222</v>
      </c>
      <c r="S47" s="70">
        <v>1240</v>
      </c>
      <c r="T47" s="41">
        <v>2383</v>
      </c>
      <c r="U47" s="41">
        <v>562</v>
      </c>
      <c r="V47" s="41">
        <v>0</v>
      </c>
      <c r="W47" s="41">
        <v>83</v>
      </c>
      <c r="X47" s="41">
        <v>0</v>
      </c>
      <c r="Y47" s="41">
        <v>1440</v>
      </c>
      <c r="Z47" s="41">
        <v>0</v>
      </c>
      <c r="AA47" s="13">
        <v>1021</v>
      </c>
      <c r="AB47" s="13">
        <v>4694</v>
      </c>
      <c r="AC47" s="13">
        <v>13520</v>
      </c>
      <c r="AD47" s="41">
        <v>2714</v>
      </c>
      <c r="AE47" s="41">
        <v>68</v>
      </c>
      <c r="AF47" s="41">
        <v>338</v>
      </c>
    </row>
    <row r="48" spans="1:32" x14ac:dyDescent="0.25">
      <c r="A48" s="35" t="s">
        <v>157</v>
      </c>
      <c r="C48" s="35" t="s">
        <v>223</v>
      </c>
      <c r="E48" s="13">
        <v>-4149.2243100000014</v>
      </c>
      <c r="F48" s="13">
        <v>-4150</v>
      </c>
      <c r="G48" s="13">
        <v>-1037</v>
      </c>
      <c r="H48" s="13">
        <v>0</v>
      </c>
      <c r="I48" s="13">
        <v>0</v>
      </c>
      <c r="K48" s="41">
        <v>-1037.3579000000009</v>
      </c>
      <c r="L48" s="41">
        <v>-1037.3579</v>
      </c>
      <c r="M48" s="61">
        <v>-1038.3579000000009</v>
      </c>
      <c r="N48" s="61">
        <v>-1037.1506099999997</v>
      </c>
      <c r="O48" s="70">
        <v>-1038</v>
      </c>
      <c r="P48" s="70">
        <v>-1037</v>
      </c>
      <c r="Q48" s="70">
        <v>-1037</v>
      </c>
      <c r="R48" s="70">
        <v>-1038</v>
      </c>
      <c r="S48" s="70">
        <v>-1037</v>
      </c>
      <c r="T48" s="70">
        <v>0</v>
      </c>
      <c r="U48" s="70">
        <v>0</v>
      </c>
      <c r="V48" s="70">
        <v>0</v>
      </c>
      <c r="W48" s="41">
        <v>0</v>
      </c>
      <c r="X48" s="70">
        <v>0</v>
      </c>
      <c r="Y48" s="41">
        <v>0</v>
      </c>
      <c r="Z48" s="70">
        <v>0</v>
      </c>
      <c r="AA48" s="13">
        <v>0</v>
      </c>
      <c r="AB48" s="13">
        <v>5939</v>
      </c>
      <c r="AC48" s="13">
        <v>-5939</v>
      </c>
      <c r="AD48" s="70"/>
      <c r="AE48" s="70" t="s">
        <v>408</v>
      </c>
      <c r="AF48" s="70">
        <v>0</v>
      </c>
    </row>
    <row r="49" spans="1:32" x14ac:dyDescent="0.25">
      <c r="A49" s="36" t="s">
        <v>150</v>
      </c>
      <c r="C49" s="102" t="s">
        <v>273</v>
      </c>
      <c r="E49" s="40">
        <v>-603</v>
      </c>
      <c r="F49" s="40">
        <v>-16952</v>
      </c>
      <c r="G49" s="40">
        <v>-103021</v>
      </c>
      <c r="H49" s="40">
        <v>-132594</v>
      </c>
      <c r="I49" s="40">
        <v>-120320</v>
      </c>
      <c r="K49" s="40">
        <v>-446</v>
      </c>
      <c r="L49" s="40">
        <v>-588</v>
      </c>
      <c r="M49" s="40">
        <v>1034</v>
      </c>
      <c r="N49" s="40">
        <v>-603</v>
      </c>
      <c r="O49" s="71">
        <v>0</v>
      </c>
      <c r="P49" s="71">
        <v>0</v>
      </c>
      <c r="Q49" s="71">
        <v>0</v>
      </c>
      <c r="R49" s="71">
        <v>-16952</v>
      </c>
      <c r="S49" s="71">
        <v>-23611</v>
      </c>
      <c r="T49" s="40">
        <v>-94737</v>
      </c>
      <c r="U49" s="40">
        <v>49818</v>
      </c>
      <c r="V49" s="40">
        <v>-34491</v>
      </c>
      <c r="W49" s="40">
        <v>-31667</v>
      </c>
      <c r="X49" s="40">
        <v>-33144</v>
      </c>
      <c r="Y49" s="40">
        <v>-34137</v>
      </c>
      <c r="Z49" s="40">
        <v>-33646</v>
      </c>
      <c r="AA49" s="40">
        <v>-35105</v>
      </c>
      <c r="AB49" s="40">
        <v>-23572</v>
      </c>
      <c r="AC49" s="40">
        <v>-22334</v>
      </c>
      <c r="AD49" s="40">
        <v>-39309</v>
      </c>
      <c r="AE49" s="40">
        <v>-29480</v>
      </c>
      <c r="AF49" s="40">
        <v>-38578</v>
      </c>
    </row>
    <row r="50" spans="1:32" s="12" customFormat="1" x14ac:dyDescent="0.25">
      <c r="A50" s="37" t="s">
        <v>151</v>
      </c>
      <c r="C50" s="34" t="s">
        <v>274</v>
      </c>
      <c r="E50" s="67">
        <v>-24124.224310000001</v>
      </c>
      <c r="F50" s="67">
        <v>12841</v>
      </c>
      <c r="G50" s="67">
        <v>8879</v>
      </c>
      <c r="H50" s="67">
        <v>13639</v>
      </c>
      <c r="I50" s="67">
        <v>-12265</v>
      </c>
      <c r="J50" s="60"/>
      <c r="K50" s="67">
        <v>-4527.3579000000009</v>
      </c>
      <c r="L50" s="67">
        <v>-2067.3579</v>
      </c>
      <c r="M50" s="67">
        <v>-19028.357900000003</v>
      </c>
      <c r="N50" s="67">
        <v>1497.8493900000003</v>
      </c>
      <c r="O50" s="69">
        <v>2946</v>
      </c>
      <c r="P50" s="69">
        <v>488</v>
      </c>
      <c r="Q50" s="69">
        <v>2947</v>
      </c>
      <c r="R50" s="67">
        <v>6460</v>
      </c>
      <c r="S50" s="67">
        <v>-2130</v>
      </c>
      <c r="T50" s="67">
        <v>3980</v>
      </c>
      <c r="U50" s="67">
        <v>4654</v>
      </c>
      <c r="V50" s="67">
        <v>2375</v>
      </c>
      <c r="W50" s="67">
        <v>1707</v>
      </c>
      <c r="X50" s="67">
        <v>-1415</v>
      </c>
      <c r="Y50" s="67">
        <v>7403</v>
      </c>
      <c r="Z50" s="67">
        <v>5944</v>
      </c>
      <c r="AA50" s="67">
        <v>-15336</v>
      </c>
      <c r="AB50" s="67">
        <v>7250</v>
      </c>
      <c r="AC50" s="67">
        <v>6053</v>
      </c>
      <c r="AD50" s="67">
        <v>-10232</v>
      </c>
      <c r="AE50" s="67">
        <v>7693</v>
      </c>
      <c r="AF50" s="67">
        <f>SUM(AF45:AF49)</f>
        <v>-9834</v>
      </c>
    </row>
    <row r="52" spans="1:32" s="12" customFormat="1" x14ac:dyDescent="0.25">
      <c r="A52" s="38" t="s">
        <v>152</v>
      </c>
      <c r="C52" s="38" t="s">
        <v>275</v>
      </c>
      <c r="E52" s="72">
        <v>4588.8239468661595</v>
      </c>
      <c r="F52" s="72">
        <v>15181.384280399994</v>
      </c>
      <c r="G52" s="73">
        <v>-1839.1484899999996</v>
      </c>
      <c r="H52" s="73">
        <v>-6005</v>
      </c>
      <c r="I52" s="73">
        <v>6736.0894700000063</v>
      </c>
      <c r="J52" s="60"/>
      <c r="K52" s="73">
        <f>+K50+K42+K31</f>
        <v>2615.6420999999991</v>
      </c>
      <c r="L52" s="73">
        <f>+L50+L42+L31</f>
        <v>-1940.3579</v>
      </c>
      <c r="M52" s="73">
        <f t="shared" ref="M52:AD52" si="0">+M50+M42+M31</f>
        <v>11675.690356866158</v>
      </c>
      <c r="N52" s="73">
        <f t="shared" si="0"/>
        <v>-7763.150609999997</v>
      </c>
      <c r="O52" s="73">
        <f t="shared" si="0"/>
        <v>-3705</v>
      </c>
      <c r="P52" s="73">
        <f t="shared" si="0"/>
        <v>15440</v>
      </c>
      <c r="Q52" s="73">
        <f t="shared" si="0"/>
        <v>-4614</v>
      </c>
      <c r="R52" s="73">
        <f t="shared" si="0"/>
        <v>8060.3842803999942</v>
      </c>
      <c r="S52" s="73">
        <f t="shared" si="0"/>
        <v>443</v>
      </c>
      <c r="T52" s="73">
        <f t="shared" si="0"/>
        <v>-3137.1484899999996</v>
      </c>
      <c r="U52" s="73">
        <f t="shared" si="0"/>
        <v>-1969</v>
      </c>
      <c r="V52" s="73">
        <f t="shared" si="0"/>
        <v>2824</v>
      </c>
      <c r="W52" s="73">
        <f t="shared" si="0"/>
        <v>-6767.6908200000034</v>
      </c>
      <c r="X52" s="73">
        <f t="shared" si="0"/>
        <v>-1059.3091800000002</v>
      </c>
      <c r="Y52" s="73">
        <f t="shared" si="0"/>
        <v>1257</v>
      </c>
      <c r="Z52" s="73">
        <f t="shared" si="0"/>
        <v>565</v>
      </c>
      <c r="AA52" s="73">
        <f t="shared" si="0"/>
        <v>-9290.3279999999995</v>
      </c>
      <c r="AB52" s="73">
        <f t="shared" si="0"/>
        <v>-387.86012000000119</v>
      </c>
      <c r="AC52" s="73">
        <f t="shared" si="0"/>
        <v>957.35840999999982</v>
      </c>
      <c r="AD52" s="73">
        <f t="shared" si="0"/>
        <v>15456.919179999997</v>
      </c>
      <c r="AE52" s="73">
        <f>+AE50+AE42+AE31</f>
        <v>-4309</v>
      </c>
      <c r="AF52" s="73">
        <f>+AF50+AF42+AF31</f>
        <v>-6417</v>
      </c>
    </row>
    <row r="53" spans="1:32" x14ac:dyDescent="0.25">
      <c r="A53" s="35" t="s">
        <v>153</v>
      </c>
      <c r="C53" s="35" t="s">
        <v>276</v>
      </c>
      <c r="E53" s="47">
        <v>1245</v>
      </c>
      <c r="F53" s="47">
        <f>+E54</f>
        <v>5833.8239468661595</v>
      </c>
      <c r="G53" s="47">
        <v>21015</v>
      </c>
      <c r="H53" s="47">
        <v>19176</v>
      </c>
      <c r="I53" s="47">
        <v>13171</v>
      </c>
      <c r="K53" s="41">
        <v>1245</v>
      </c>
      <c r="L53" s="41">
        <f>+'2. BP_Balance Sheet'!K7</f>
        <v>3861</v>
      </c>
      <c r="M53" s="41">
        <f>+'2. BP_Balance Sheet'!L7</f>
        <v>1921</v>
      </c>
      <c r="N53" s="41">
        <f>+'2. BP_Balance Sheet'!M7</f>
        <v>13597</v>
      </c>
      <c r="O53" s="41">
        <f>+'2. BP_Balance Sheet'!N7</f>
        <v>5834</v>
      </c>
      <c r="P53" s="41">
        <f>+'2. BP_Balance Sheet'!O7</f>
        <v>2129</v>
      </c>
      <c r="Q53" s="41">
        <f>+'2. BP_Balance Sheet'!P7</f>
        <v>17569</v>
      </c>
      <c r="R53" s="41">
        <f>+'2. BP_Balance Sheet'!Q7</f>
        <v>12955</v>
      </c>
      <c r="S53" s="41">
        <f>+'2. BP_Balance Sheet'!R7</f>
        <v>21015</v>
      </c>
      <c r="T53" s="41">
        <f>+'2. BP_Balance Sheet'!S7</f>
        <v>21458</v>
      </c>
      <c r="U53" s="41">
        <f>+'2. BP_Balance Sheet'!T7</f>
        <v>18321</v>
      </c>
      <c r="V53" s="41">
        <f>+'2. BP_Balance Sheet'!U7</f>
        <v>16352</v>
      </c>
      <c r="W53" s="41">
        <f>+'2. BP_Balance Sheet'!V7</f>
        <v>19176</v>
      </c>
      <c r="X53" s="41">
        <f>+'2. BP_Balance Sheet'!W7</f>
        <v>12408</v>
      </c>
      <c r="Y53" s="41">
        <f>+'2. BP_Balance Sheet'!X7</f>
        <v>11349</v>
      </c>
      <c r="Z53" s="41">
        <f>+'2. BP_Balance Sheet'!Y7</f>
        <v>12606</v>
      </c>
      <c r="AA53" s="41">
        <f>+'2. BP_Balance Sheet'!Z7</f>
        <v>13171</v>
      </c>
      <c r="AB53" s="41">
        <f>+'2. BP_Balance Sheet'!AA7</f>
        <v>3881</v>
      </c>
      <c r="AC53" s="41">
        <f>+'2. BP_Balance Sheet'!AB7</f>
        <v>3493</v>
      </c>
      <c r="AD53" s="41">
        <f>+'2. BP_Balance Sheet'!AC7</f>
        <v>4450</v>
      </c>
      <c r="AE53" s="41">
        <f>+'2. BP_Balance Sheet'!AD7</f>
        <v>19907</v>
      </c>
      <c r="AF53" s="41">
        <f>+'2. BP_Balance Sheet'!AE7</f>
        <v>15598</v>
      </c>
    </row>
    <row r="54" spans="1:32" x14ac:dyDescent="0.25">
      <c r="A54" s="35" t="s">
        <v>154</v>
      </c>
      <c r="C54" s="35" t="s">
        <v>277</v>
      </c>
      <c r="E54" s="74">
        <v>5833.8239468661595</v>
      </c>
      <c r="F54" s="74">
        <v>21015.384280399994</v>
      </c>
      <c r="G54" s="74">
        <v>19175.85151</v>
      </c>
      <c r="H54" s="74">
        <v>13171</v>
      </c>
      <c r="I54" s="74">
        <v>19907.089470000006</v>
      </c>
      <c r="K54" s="74">
        <v>3860.6420999999991</v>
      </c>
      <c r="L54" s="74">
        <f t="shared" ref="L54:AD54" si="1">+L52+L53</f>
        <v>1920.6421</v>
      </c>
      <c r="M54" s="74">
        <f t="shared" si="1"/>
        <v>13596.690356866158</v>
      </c>
      <c r="N54" s="74">
        <f t="shared" si="1"/>
        <v>5833.849390000003</v>
      </c>
      <c r="O54" s="74">
        <f t="shared" si="1"/>
        <v>2129</v>
      </c>
      <c r="P54" s="74">
        <f t="shared" si="1"/>
        <v>17569</v>
      </c>
      <c r="Q54" s="74">
        <f t="shared" si="1"/>
        <v>12955</v>
      </c>
      <c r="R54" s="74">
        <f t="shared" si="1"/>
        <v>21015.384280399994</v>
      </c>
      <c r="S54" s="74">
        <f t="shared" si="1"/>
        <v>21458</v>
      </c>
      <c r="T54" s="74">
        <f t="shared" si="1"/>
        <v>18320.85151</v>
      </c>
      <c r="U54" s="74">
        <f t="shared" si="1"/>
        <v>16352</v>
      </c>
      <c r="V54" s="74">
        <f t="shared" si="1"/>
        <v>19176</v>
      </c>
      <c r="W54" s="74">
        <f t="shared" si="1"/>
        <v>12408.309179999997</v>
      </c>
      <c r="X54" s="74">
        <f t="shared" si="1"/>
        <v>11348.69082</v>
      </c>
      <c r="Y54" s="74">
        <f t="shared" si="1"/>
        <v>12606</v>
      </c>
      <c r="Z54" s="74">
        <f t="shared" si="1"/>
        <v>13171</v>
      </c>
      <c r="AA54" s="74">
        <f t="shared" si="1"/>
        <v>3880.6720000000005</v>
      </c>
      <c r="AB54" s="74">
        <f t="shared" si="1"/>
        <v>3493.1398799999988</v>
      </c>
      <c r="AC54" s="74">
        <f t="shared" si="1"/>
        <v>4450.3584099999998</v>
      </c>
      <c r="AD54" s="74">
        <f t="shared" si="1"/>
        <v>19906.919179999997</v>
      </c>
      <c r="AE54" s="74">
        <f>+AE52+AE53</f>
        <v>15598</v>
      </c>
      <c r="AF54" s="74">
        <f>+AF52+AF53</f>
        <v>9181</v>
      </c>
    </row>
    <row r="55" spans="1:32" x14ac:dyDescent="0.25">
      <c r="K55" s="41"/>
      <c r="L55" s="41"/>
      <c r="M55" s="61"/>
      <c r="N55" s="41"/>
    </row>
    <row r="56" spans="1:32" x14ac:dyDescent="0.25">
      <c r="E56" s="43"/>
      <c r="F56" s="43"/>
      <c r="G56" s="43"/>
      <c r="H56" s="43"/>
      <c r="I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</row>
    <row r="57" spans="1:32" x14ac:dyDescent="0.25">
      <c r="F57" s="75"/>
      <c r="G57" s="75"/>
      <c r="H57" s="75"/>
      <c r="I57" s="75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92088-FABE-4ED4-B1E2-7AB51A9B1914}">
  <sheetPr>
    <tabColor theme="0" tint="-0.499984740745262"/>
  </sheetPr>
  <dimension ref="A3:AF31"/>
  <sheetViews>
    <sheetView showGridLines="0" zoomScale="90" zoomScaleNormal="90" workbookViewId="0">
      <pane xSplit="3" topLeftCell="E1" activePane="topRight" state="frozen"/>
      <selection pane="topRight" activeCell="AD39" sqref="AD39"/>
    </sheetView>
  </sheetViews>
  <sheetFormatPr defaultColWidth="9.109375" defaultRowHeight="13.8" outlineLevelCol="1" x14ac:dyDescent="0.25"/>
  <cols>
    <col min="1" max="1" width="46.44140625" style="3" customWidth="1"/>
    <col min="2" max="2" width="1" style="3" customWidth="1"/>
    <col min="3" max="3" width="46.44140625" style="3" customWidth="1"/>
    <col min="4" max="4" width="1" style="3" customWidth="1"/>
    <col min="5" max="9" width="12.77734375" style="44" customWidth="1"/>
    <col min="10" max="10" width="1.44140625" style="44" customWidth="1"/>
    <col min="11" max="27" width="12.77734375" style="44" hidden="1" customWidth="1" outlineLevel="1"/>
    <col min="28" max="28" width="12.77734375" style="44" customWidth="1" collapsed="1"/>
    <col min="29" max="32" width="12.77734375" style="44" customWidth="1"/>
    <col min="33" max="16384" width="9.109375" style="3"/>
  </cols>
  <sheetData>
    <row r="3" spans="1:32" x14ac:dyDescent="0.25"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</row>
    <row r="4" spans="1:32" x14ac:dyDescent="0.25">
      <c r="A4" s="17" t="s">
        <v>84</v>
      </c>
      <c r="B4" s="1"/>
      <c r="C4" s="17" t="s">
        <v>216</v>
      </c>
      <c r="D4" s="1"/>
      <c r="E4" s="52">
        <v>2019</v>
      </c>
      <c r="F4" s="52">
        <v>2020</v>
      </c>
      <c r="G4" s="52">
        <v>2021</v>
      </c>
      <c r="H4" s="52">
        <v>2022</v>
      </c>
      <c r="I4" s="52">
        <v>2023</v>
      </c>
      <c r="J4" s="2"/>
      <c r="K4" s="46" t="s">
        <v>8</v>
      </c>
      <c r="L4" s="46" t="s">
        <v>13</v>
      </c>
      <c r="M4" s="46" t="s">
        <v>14</v>
      </c>
      <c r="N4" s="46" t="s">
        <v>15</v>
      </c>
      <c r="O4" s="46" t="s">
        <v>9</v>
      </c>
      <c r="P4" s="46" t="s">
        <v>16</v>
      </c>
      <c r="Q4" s="46" t="s">
        <v>17</v>
      </c>
      <c r="R4" s="46" t="s">
        <v>18</v>
      </c>
      <c r="S4" s="46" t="s">
        <v>10</v>
      </c>
      <c r="T4" s="46" t="s">
        <v>19</v>
      </c>
      <c r="U4" s="46" t="s">
        <v>20</v>
      </c>
      <c r="V4" s="46" t="s">
        <v>21</v>
      </c>
      <c r="W4" s="46" t="s">
        <v>11</v>
      </c>
      <c r="X4" s="46" t="s">
        <v>22</v>
      </c>
      <c r="Y4" s="46" t="s">
        <v>23</v>
      </c>
      <c r="Z4" s="46" t="s">
        <v>25</v>
      </c>
      <c r="AA4" s="46" t="s">
        <v>12</v>
      </c>
      <c r="AB4" s="46" t="s">
        <v>26</v>
      </c>
      <c r="AC4" s="46" t="s">
        <v>27</v>
      </c>
      <c r="AD4" s="46" t="s">
        <v>24</v>
      </c>
      <c r="AE4" s="46" t="s">
        <v>407</v>
      </c>
      <c r="AF4" s="46" t="s">
        <v>411</v>
      </c>
    </row>
    <row r="5" spans="1:32" x14ac:dyDescent="0.25">
      <c r="A5" s="16" t="s">
        <v>85</v>
      </c>
      <c r="B5" s="1"/>
      <c r="C5" s="16" t="s">
        <v>217</v>
      </c>
      <c r="D5" s="1"/>
      <c r="E5" s="13">
        <f>N5</f>
        <v>5834</v>
      </c>
      <c r="F5" s="13">
        <f>R5</f>
        <v>21015</v>
      </c>
      <c r="G5" s="13">
        <f>V5</f>
        <v>19176.484849999997</v>
      </c>
      <c r="H5" s="13">
        <f>Z5</f>
        <v>13171</v>
      </c>
      <c r="I5" s="13">
        <f>AD5</f>
        <v>19907</v>
      </c>
      <c r="J5" s="2"/>
      <c r="K5" s="13">
        <v>3861</v>
      </c>
      <c r="L5" s="13">
        <v>1921</v>
      </c>
      <c r="M5" s="13">
        <v>13597</v>
      </c>
      <c r="N5" s="13">
        <v>5834</v>
      </c>
      <c r="O5" s="13">
        <v>2129</v>
      </c>
      <c r="P5" s="13">
        <v>17569</v>
      </c>
      <c r="Q5" s="13">
        <v>12955</v>
      </c>
      <c r="R5" s="13">
        <v>21015</v>
      </c>
      <c r="S5" s="13">
        <v>21458</v>
      </c>
      <c r="T5" s="13">
        <v>18320.801070000005</v>
      </c>
      <c r="U5" s="13">
        <v>16351.975199999997</v>
      </c>
      <c r="V5" s="13">
        <v>19176.484849999997</v>
      </c>
      <c r="W5" s="13">
        <v>12408</v>
      </c>
      <c r="X5" s="13">
        <v>11349</v>
      </c>
      <c r="Y5" s="13">
        <v>12606</v>
      </c>
      <c r="Z5" s="13">
        <v>13171</v>
      </c>
      <c r="AA5" s="13">
        <v>3881</v>
      </c>
      <c r="AB5" s="13">
        <v>3493</v>
      </c>
      <c r="AC5" s="13">
        <v>4450</v>
      </c>
      <c r="AD5" s="13">
        <v>19907</v>
      </c>
      <c r="AE5" s="13">
        <v>15598</v>
      </c>
      <c r="AF5" s="13">
        <v>9181</v>
      </c>
    </row>
    <row r="6" spans="1:32" x14ac:dyDescent="0.25">
      <c r="A6" s="16" t="s">
        <v>94</v>
      </c>
      <c r="B6" s="1"/>
      <c r="C6" s="16" t="s">
        <v>218</v>
      </c>
      <c r="D6" s="1"/>
      <c r="E6" s="13">
        <f>N6</f>
        <v>0</v>
      </c>
      <c r="F6" s="13">
        <f>R6</f>
        <v>0</v>
      </c>
      <c r="G6" s="13">
        <f>V6</f>
        <v>0</v>
      </c>
      <c r="H6" s="13">
        <f>Z6</f>
        <v>0</v>
      </c>
      <c r="I6" s="13">
        <f>AD6</f>
        <v>0</v>
      </c>
      <c r="J6" s="2"/>
      <c r="K6" s="13">
        <v>0</v>
      </c>
      <c r="L6" s="13">
        <v>0</v>
      </c>
      <c r="M6" s="13">
        <v>0</v>
      </c>
      <c r="N6" s="13">
        <v>0</v>
      </c>
      <c r="O6" s="13">
        <v>1800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 t="s">
        <v>408</v>
      </c>
      <c r="AF6" s="13">
        <v>0</v>
      </c>
    </row>
    <row r="7" spans="1:32" x14ac:dyDescent="0.25">
      <c r="A7" s="5" t="s">
        <v>7</v>
      </c>
      <c r="B7" s="12"/>
      <c r="C7" s="5" t="s">
        <v>7</v>
      </c>
      <c r="D7" s="12"/>
      <c r="E7" s="27">
        <f t="shared" ref="E7:I7" si="0">SUM(E5:E6)</f>
        <v>5834</v>
      </c>
      <c r="F7" s="27">
        <f t="shared" si="0"/>
        <v>21015</v>
      </c>
      <c r="G7" s="27">
        <f t="shared" si="0"/>
        <v>19176.484849999997</v>
      </c>
      <c r="H7" s="27">
        <f t="shared" si="0"/>
        <v>13171</v>
      </c>
      <c r="I7" s="27">
        <f t="shared" si="0"/>
        <v>19907</v>
      </c>
      <c r="J7" s="60"/>
      <c r="K7" s="27">
        <f>SUM(K5:K6)</f>
        <v>3861</v>
      </c>
      <c r="L7" s="27">
        <f t="shared" ref="L7:AD7" si="1">SUM(L5:L6)</f>
        <v>1921</v>
      </c>
      <c r="M7" s="27">
        <f t="shared" si="1"/>
        <v>13597</v>
      </c>
      <c r="N7" s="27">
        <f t="shared" si="1"/>
        <v>5834</v>
      </c>
      <c r="O7" s="27">
        <f t="shared" si="1"/>
        <v>3929</v>
      </c>
      <c r="P7" s="27">
        <f t="shared" si="1"/>
        <v>17569</v>
      </c>
      <c r="Q7" s="27">
        <f t="shared" si="1"/>
        <v>12955</v>
      </c>
      <c r="R7" s="27">
        <f t="shared" si="1"/>
        <v>21015</v>
      </c>
      <c r="S7" s="27">
        <f t="shared" si="1"/>
        <v>21458</v>
      </c>
      <c r="T7" s="27">
        <f t="shared" si="1"/>
        <v>18320.801070000005</v>
      </c>
      <c r="U7" s="27">
        <f t="shared" si="1"/>
        <v>16351.975199999997</v>
      </c>
      <c r="V7" s="27">
        <f t="shared" si="1"/>
        <v>19176.484849999997</v>
      </c>
      <c r="W7" s="27">
        <f t="shared" si="1"/>
        <v>12408</v>
      </c>
      <c r="X7" s="27">
        <f t="shared" si="1"/>
        <v>11349</v>
      </c>
      <c r="Y7" s="27">
        <f t="shared" si="1"/>
        <v>12606</v>
      </c>
      <c r="Z7" s="27">
        <f t="shared" si="1"/>
        <v>13171</v>
      </c>
      <c r="AA7" s="27">
        <f t="shared" si="1"/>
        <v>3881</v>
      </c>
      <c r="AB7" s="27">
        <f t="shared" si="1"/>
        <v>3493</v>
      </c>
      <c r="AC7" s="27">
        <f t="shared" si="1"/>
        <v>4450</v>
      </c>
      <c r="AD7" s="27">
        <f t="shared" si="1"/>
        <v>19907</v>
      </c>
      <c r="AE7" s="27">
        <v>15598</v>
      </c>
      <c r="AF7" s="27">
        <f>SUM(AF5:AF6)</f>
        <v>9181</v>
      </c>
    </row>
    <row r="9" spans="1:32" x14ac:dyDescent="0.25"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</row>
    <row r="10" spans="1:32" x14ac:dyDescent="0.25">
      <c r="A10" s="4" t="s">
        <v>86</v>
      </c>
      <c r="B10" s="1"/>
      <c r="C10" s="4" t="s">
        <v>219</v>
      </c>
      <c r="D10" s="1"/>
      <c r="E10" s="52">
        <v>2019</v>
      </c>
      <c r="F10" s="52">
        <v>2020</v>
      </c>
      <c r="G10" s="52">
        <v>2021</v>
      </c>
      <c r="H10" s="52">
        <v>2022</v>
      </c>
      <c r="I10" s="52">
        <v>2023</v>
      </c>
      <c r="J10" s="2"/>
      <c r="K10" s="46" t="s">
        <v>8</v>
      </c>
      <c r="L10" s="46" t="s">
        <v>13</v>
      </c>
      <c r="M10" s="46" t="s">
        <v>14</v>
      </c>
      <c r="N10" s="46" t="s">
        <v>15</v>
      </c>
      <c r="O10" s="46" t="s">
        <v>9</v>
      </c>
      <c r="P10" s="46" t="s">
        <v>16</v>
      </c>
      <c r="Q10" s="46" t="s">
        <v>17</v>
      </c>
      <c r="R10" s="46" t="s">
        <v>18</v>
      </c>
      <c r="S10" s="46" t="s">
        <v>10</v>
      </c>
      <c r="T10" s="46" t="s">
        <v>19</v>
      </c>
      <c r="U10" s="46" t="s">
        <v>20</v>
      </c>
      <c r="V10" s="46" t="s">
        <v>21</v>
      </c>
      <c r="W10" s="46" t="s">
        <v>11</v>
      </c>
      <c r="X10" s="46" t="s">
        <v>22</v>
      </c>
      <c r="Y10" s="46" t="s">
        <v>23</v>
      </c>
      <c r="Z10" s="46" t="s">
        <v>25</v>
      </c>
      <c r="AA10" s="46" t="s">
        <v>12</v>
      </c>
      <c r="AB10" s="46" t="s">
        <v>26</v>
      </c>
      <c r="AC10" s="46" t="s">
        <v>27</v>
      </c>
      <c r="AD10" s="46" t="s">
        <v>24</v>
      </c>
      <c r="AE10" s="46" t="s">
        <v>407</v>
      </c>
      <c r="AF10" s="46" t="s">
        <v>411</v>
      </c>
    </row>
    <row r="11" spans="1:32" ht="14.25" customHeight="1" x14ac:dyDescent="0.25">
      <c r="A11" s="24" t="s">
        <v>87</v>
      </c>
      <c r="B11" s="15"/>
      <c r="C11" s="24" t="s">
        <v>220</v>
      </c>
      <c r="D11" s="15"/>
      <c r="E11" s="64">
        <v>23381</v>
      </c>
      <c r="F11" s="64">
        <v>29994</v>
      </c>
      <c r="G11" s="64">
        <v>38231</v>
      </c>
      <c r="H11" s="64">
        <v>54308</v>
      </c>
      <c r="I11" s="64">
        <v>50633</v>
      </c>
      <c r="J11" s="2"/>
      <c r="K11" s="64">
        <v>53779.866410000002</v>
      </c>
      <c r="L11" s="64">
        <v>55195.50851</v>
      </c>
      <c r="M11" s="64">
        <v>26334.150610000001</v>
      </c>
      <c r="N11" s="64">
        <v>23381</v>
      </c>
      <c r="O11" s="64">
        <v>23005</v>
      </c>
      <c r="P11" s="64">
        <v>23782</v>
      </c>
      <c r="Q11" s="64">
        <v>27168</v>
      </c>
      <c r="R11" s="64">
        <v>29994</v>
      </c>
      <c r="S11" s="64">
        <v>27582</v>
      </c>
      <c r="T11" s="64">
        <v>30280</v>
      </c>
      <c r="U11" s="64">
        <v>35487</v>
      </c>
      <c r="V11" s="64">
        <v>38231</v>
      </c>
      <c r="W11" s="64">
        <v>41319</v>
      </c>
      <c r="X11" s="64">
        <v>42841</v>
      </c>
      <c r="Y11" s="64">
        <v>27168</v>
      </c>
      <c r="Z11" s="64">
        <v>54308</v>
      </c>
      <c r="AA11" s="64">
        <v>39897</v>
      </c>
      <c r="AB11" s="64">
        <v>41580</v>
      </c>
      <c r="AC11" s="64">
        <v>44000</v>
      </c>
      <c r="AD11" s="64">
        <v>50633</v>
      </c>
      <c r="AE11" s="64">
        <v>61469</v>
      </c>
      <c r="AF11" s="64">
        <f>SUM(AF12:AF13)</f>
        <v>56651</v>
      </c>
    </row>
    <row r="12" spans="1:32" x14ac:dyDescent="0.25">
      <c r="A12" s="16" t="s">
        <v>88</v>
      </c>
      <c r="C12" s="16" t="s">
        <v>221</v>
      </c>
      <c r="E12" s="28">
        <v>3685</v>
      </c>
      <c r="F12" s="28">
        <v>2710</v>
      </c>
      <c r="G12" s="28">
        <v>3361</v>
      </c>
      <c r="H12" s="28">
        <v>4331</v>
      </c>
      <c r="I12" s="28">
        <v>6266</v>
      </c>
      <c r="J12" s="2"/>
      <c r="K12" s="26">
        <v>8461</v>
      </c>
      <c r="L12" s="26">
        <v>10414</v>
      </c>
      <c r="M12" s="28">
        <v>6295</v>
      </c>
      <c r="N12" s="26">
        <v>3685</v>
      </c>
      <c r="O12" s="26">
        <v>4058</v>
      </c>
      <c r="P12" s="26">
        <v>4829</v>
      </c>
      <c r="Q12" s="26">
        <v>5871</v>
      </c>
      <c r="R12" s="26">
        <v>2710</v>
      </c>
      <c r="S12" s="26">
        <v>2958</v>
      </c>
      <c r="T12" s="26">
        <v>3334</v>
      </c>
      <c r="U12" s="26">
        <v>3766</v>
      </c>
      <c r="V12" s="26">
        <v>3361</v>
      </c>
      <c r="W12" s="26">
        <v>3523</v>
      </c>
      <c r="X12" s="26">
        <v>3685</v>
      </c>
      <c r="Y12" s="26">
        <v>5871</v>
      </c>
      <c r="Z12" s="26">
        <v>4331</v>
      </c>
      <c r="AA12" s="26">
        <v>4326</v>
      </c>
      <c r="AB12" s="26">
        <v>5157</v>
      </c>
      <c r="AC12" s="26">
        <v>5911</v>
      </c>
      <c r="AD12" s="26">
        <v>6266</v>
      </c>
      <c r="AE12" s="26">
        <v>6954</v>
      </c>
      <c r="AF12" s="26">
        <v>7287</v>
      </c>
    </row>
    <row r="13" spans="1:32" x14ac:dyDescent="0.25">
      <c r="A13" s="16" t="s">
        <v>89</v>
      </c>
      <c r="C13" s="16" t="s">
        <v>222</v>
      </c>
      <c r="E13" s="28">
        <v>14509</v>
      </c>
      <c r="F13" s="28">
        <v>26247</v>
      </c>
      <c r="G13" s="28">
        <v>34870</v>
      </c>
      <c r="H13" s="28">
        <v>49977</v>
      </c>
      <c r="I13" s="28">
        <v>44367</v>
      </c>
      <c r="J13" s="2"/>
      <c r="K13" s="26">
        <v>37020</v>
      </c>
      <c r="L13" s="26">
        <v>37520</v>
      </c>
      <c r="M13" s="28">
        <v>13815</v>
      </c>
      <c r="N13" s="26">
        <v>14509</v>
      </c>
      <c r="O13" s="26">
        <v>14798</v>
      </c>
      <c r="P13" s="26">
        <v>15841</v>
      </c>
      <c r="Q13" s="26">
        <v>19222</v>
      </c>
      <c r="R13" s="26">
        <v>26247</v>
      </c>
      <c r="S13" s="26">
        <v>24624</v>
      </c>
      <c r="T13" s="26">
        <v>26946</v>
      </c>
      <c r="U13" s="26">
        <v>31721</v>
      </c>
      <c r="V13" s="26">
        <v>34870</v>
      </c>
      <c r="W13" s="26">
        <v>37796</v>
      </c>
      <c r="X13" s="26">
        <v>39156</v>
      </c>
      <c r="Y13" s="26">
        <v>19222</v>
      </c>
      <c r="Z13" s="26">
        <v>49977</v>
      </c>
      <c r="AA13" s="26">
        <v>35571</v>
      </c>
      <c r="AB13" s="26">
        <v>36423</v>
      </c>
      <c r="AC13" s="26">
        <v>38089</v>
      </c>
      <c r="AD13" s="26">
        <v>44367</v>
      </c>
      <c r="AE13" s="26">
        <v>54515</v>
      </c>
      <c r="AF13" s="26">
        <v>49364</v>
      </c>
    </row>
    <row r="14" spans="1:32" x14ac:dyDescent="0.25">
      <c r="A14" s="16" t="s">
        <v>90</v>
      </c>
      <c r="C14" s="16" t="s">
        <v>223</v>
      </c>
      <c r="E14" s="28">
        <v>5187</v>
      </c>
      <c r="F14" s="28">
        <v>1037</v>
      </c>
      <c r="G14" s="28">
        <v>0</v>
      </c>
      <c r="H14" s="28">
        <v>0</v>
      </c>
      <c r="I14" s="28">
        <v>0</v>
      </c>
      <c r="J14" s="2"/>
      <c r="K14" s="26">
        <v>8298.8664100000005</v>
      </c>
      <c r="L14" s="26">
        <v>7261.5085100000006</v>
      </c>
      <c r="M14" s="28">
        <v>6224.1506100000006</v>
      </c>
      <c r="N14" s="26">
        <v>5187</v>
      </c>
      <c r="O14" s="26">
        <v>4149</v>
      </c>
      <c r="P14" s="26">
        <v>3112</v>
      </c>
      <c r="Q14" s="26">
        <v>2075</v>
      </c>
      <c r="R14" s="26">
        <v>1037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2075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26" t="s">
        <v>408</v>
      </c>
      <c r="AF14" s="26">
        <v>0</v>
      </c>
    </row>
    <row r="15" spans="1:32" s="12" customFormat="1" x14ac:dyDescent="0.25">
      <c r="A15" s="24" t="s">
        <v>91</v>
      </c>
      <c r="B15" s="15"/>
      <c r="C15" s="24" t="s">
        <v>224</v>
      </c>
      <c r="D15" s="15"/>
      <c r="E15" s="31">
        <v>125395</v>
      </c>
      <c r="F15" s="31">
        <v>96377</v>
      </c>
      <c r="G15" s="31">
        <v>90587.016799999998</v>
      </c>
      <c r="H15" s="31">
        <v>101346</v>
      </c>
      <c r="I15" s="31">
        <v>95027</v>
      </c>
      <c r="J15" s="56"/>
      <c r="K15" s="30">
        <v>124346</v>
      </c>
      <c r="L15" s="30">
        <v>124827</v>
      </c>
      <c r="M15" s="14">
        <v>134654</v>
      </c>
      <c r="N15" s="30">
        <v>125395</v>
      </c>
      <c r="O15" s="30">
        <v>142368</v>
      </c>
      <c r="P15" s="30">
        <v>147886</v>
      </c>
      <c r="Q15" s="30">
        <v>152078</v>
      </c>
      <c r="R15" s="30">
        <v>96377</v>
      </c>
      <c r="S15" s="30">
        <v>101418</v>
      </c>
      <c r="T15" s="30">
        <v>98639.38360000003</v>
      </c>
      <c r="U15" s="30">
        <v>103025.72160692251</v>
      </c>
      <c r="V15" s="30">
        <v>90587.016799999998</v>
      </c>
      <c r="W15" s="30">
        <v>92084.051920000013</v>
      </c>
      <c r="X15" s="30">
        <v>93477.216610000003</v>
      </c>
      <c r="Y15" s="30">
        <v>152078</v>
      </c>
      <c r="Z15" s="30">
        <v>101346</v>
      </c>
      <c r="AA15" s="30">
        <v>103871</v>
      </c>
      <c r="AB15" s="30">
        <v>103532</v>
      </c>
      <c r="AC15" s="30">
        <v>104113</v>
      </c>
      <c r="AD15" s="30">
        <v>95027</v>
      </c>
      <c r="AE15" s="30">
        <v>96379</v>
      </c>
      <c r="AF15" s="64">
        <f>SUM(AF16:AF17)</f>
        <v>96863</v>
      </c>
    </row>
    <row r="16" spans="1:32" x14ac:dyDescent="0.25">
      <c r="A16" s="16" t="s">
        <v>88</v>
      </c>
      <c r="C16" s="16" t="s">
        <v>221</v>
      </c>
      <c r="E16" s="28">
        <v>125395</v>
      </c>
      <c r="F16" s="28">
        <v>96377</v>
      </c>
      <c r="G16" s="28">
        <v>90587.016799999998</v>
      </c>
      <c r="H16" s="28">
        <v>95526</v>
      </c>
      <c r="I16" s="28">
        <v>92262</v>
      </c>
      <c r="K16" s="47">
        <v>123977</v>
      </c>
      <c r="L16" s="47">
        <v>123773</v>
      </c>
      <c r="M16" s="13">
        <v>134654</v>
      </c>
      <c r="N16" s="26">
        <v>125395</v>
      </c>
      <c r="O16" s="26">
        <v>142368</v>
      </c>
      <c r="P16" s="26">
        <v>147886</v>
      </c>
      <c r="Q16" s="26">
        <v>152078</v>
      </c>
      <c r="R16" s="26">
        <v>96377</v>
      </c>
      <c r="S16" s="26">
        <v>101418</v>
      </c>
      <c r="T16" s="26">
        <v>98639.38360000003</v>
      </c>
      <c r="U16" s="26">
        <v>103025.72160692251</v>
      </c>
      <c r="V16" s="26">
        <v>90587.016799999998</v>
      </c>
      <c r="W16" s="26">
        <v>92084.051920000013</v>
      </c>
      <c r="X16" s="26">
        <v>93477.216610000003</v>
      </c>
      <c r="Y16" s="26">
        <v>152078</v>
      </c>
      <c r="Z16" s="26">
        <v>95526</v>
      </c>
      <c r="AA16" s="26">
        <v>97197</v>
      </c>
      <c r="AB16" s="26">
        <v>97917</v>
      </c>
      <c r="AC16" s="26">
        <v>99120</v>
      </c>
      <c r="AD16" s="26">
        <v>92262</v>
      </c>
      <c r="AE16" s="26">
        <v>93081</v>
      </c>
      <c r="AF16" s="26">
        <v>94239</v>
      </c>
    </row>
    <row r="17" spans="1:32" x14ac:dyDescent="0.25">
      <c r="A17" s="16" t="s">
        <v>89</v>
      </c>
      <c r="C17" s="16" t="s">
        <v>222</v>
      </c>
      <c r="E17" s="28">
        <v>0</v>
      </c>
      <c r="F17" s="28">
        <v>0</v>
      </c>
      <c r="G17" s="28">
        <v>0</v>
      </c>
      <c r="H17" s="28">
        <v>5820</v>
      </c>
      <c r="I17" s="28">
        <v>2765</v>
      </c>
      <c r="K17" s="47">
        <v>369</v>
      </c>
      <c r="L17" s="47">
        <v>1054</v>
      </c>
      <c r="M17" s="13"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5820</v>
      </c>
      <c r="AA17" s="26">
        <v>6674</v>
      </c>
      <c r="AB17" s="26">
        <v>5615</v>
      </c>
      <c r="AC17" s="26">
        <v>4993</v>
      </c>
      <c r="AD17" s="26">
        <v>2765</v>
      </c>
      <c r="AE17" s="26">
        <v>3298</v>
      </c>
      <c r="AF17" s="26">
        <v>2624</v>
      </c>
    </row>
    <row r="18" spans="1:32" x14ac:dyDescent="0.25">
      <c r="A18" s="24" t="s">
        <v>92</v>
      </c>
      <c r="B18" s="15"/>
      <c r="C18" s="24" t="s">
        <v>225</v>
      </c>
      <c r="D18" s="15"/>
      <c r="E18" s="31">
        <v>148776</v>
      </c>
      <c r="F18" s="31">
        <v>126371</v>
      </c>
      <c r="G18" s="31">
        <v>128818.0168</v>
      </c>
      <c r="H18" s="31">
        <v>155654</v>
      </c>
      <c r="I18" s="31">
        <v>145660</v>
      </c>
      <c r="K18" s="30">
        <v>178125.86641000002</v>
      </c>
      <c r="L18" s="30">
        <v>180022.50851000001</v>
      </c>
      <c r="M18" s="30">
        <v>160988.15061000001</v>
      </c>
      <c r="N18" s="30">
        <v>148776</v>
      </c>
      <c r="O18" s="30">
        <v>165373</v>
      </c>
      <c r="P18" s="30">
        <v>171668</v>
      </c>
      <c r="Q18" s="30">
        <v>179246</v>
      </c>
      <c r="R18" s="30">
        <v>126371</v>
      </c>
      <c r="S18" s="30">
        <v>129000</v>
      </c>
      <c r="T18" s="30">
        <v>128919.38360000003</v>
      </c>
      <c r="U18" s="30">
        <v>138512.72160692251</v>
      </c>
      <c r="V18" s="30">
        <v>128818.0168</v>
      </c>
      <c r="W18" s="30">
        <v>133403.05192</v>
      </c>
      <c r="X18" s="30">
        <v>136318.21661</v>
      </c>
      <c r="Y18" s="30">
        <v>179246</v>
      </c>
      <c r="Z18" s="30">
        <v>155654</v>
      </c>
      <c r="AA18" s="30">
        <v>143768</v>
      </c>
      <c r="AB18" s="30">
        <v>145112</v>
      </c>
      <c r="AC18" s="30">
        <v>148113</v>
      </c>
      <c r="AD18" s="30">
        <v>145660</v>
      </c>
      <c r="AE18" s="30">
        <v>157848</v>
      </c>
      <c r="AF18" s="64">
        <f>+AF11+AF15</f>
        <v>153514</v>
      </c>
    </row>
    <row r="19" spans="1:32" x14ac:dyDescent="0.25">
      <c r="A19" s="16" t="s">
        <v>93</v>
      </c>
      <c r="C19" s="16" t="s">
        <v>217</v>
      </c>
      <c r="E19" s="28">
        <v>5834</v>
      </c>
      <c r="F19" s="28">
        <v>21015</v>
      </c>
      <c r="G19" s="28">
        <v>19176.484849999997</v>
      </c>
      <c r="H19" s="28">
        <v>13171</v>
      </c>
      <c r="I19" s="28">
        <v>19907</v>
      </c>
      <c r="K19" s="26">
        <v>3861</v>
      </c>
      <c r="L19" s="26">
        <v>1921</v>
      </c>
      <c r="M19" s="13">
        <v>13597</v>
      </c>
      <c r="N19" s="26">
        <v>5834</v>
      </c>
      <c r="O19" s="26">
        <v>2129</v>
      </c>
      <c r="P19" s="26">
        <v>17569</v>
      </c>
      <c r="Q19" s="26">
        <v>12955</v>
      </c>
      <c r="R19" s="26">
        <v>21015</v>
      </c>
      <c r="S19" s="26">
        <v>21458</v>
      </c>
      <c r="T19" s="26">
        <v>18320.801070000005</v>
      </c>
      <c r="U19" s="26">
        <v>16351.975199999997</v>
      </c>
      <c r="V19" s="26">
        <v>19176.484849999997</v>
      </c>
      <c r="W19" s="26">
        <v>12408</v>
      </c>
      <c r="X19" s="26">
        <v>11349</v>
      </c>
      <c r="Y19" s="26">
        <v>12955</v>
      </c>
      <c r="Z19" s="26">
        <v>13171</v>
      </c>
      <c r="AA19" s="26">
        <v>3881</v>
      </c>
      <c r="AB19" s="26">
        <v>3493</v>
      </c>
      <c r="AC19" s="26">
        <v>4450</v>
      </c>
      <c r="AD19" s="26">
        <v>19907</v>
      </c>
      <c r="AE19" s="26">
        <v>15598</v>
      </c>
      <c r="AF19" s="26">
        <v>9181</v>
      </c>
    </row>
    <row r="20" spans="1:32" x14ac:dyDescent="0.25">
      <c r="A20" s="16" t="s">
        <v>94</v>
      </c>
      <c r="C20" s="16" t="s">
        <v>226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K20" s="13">
        <v>0</v>
      </c>
      <c r="L20" s="13">
        <v>0</v>
      </c>
      <c r="M20" s="13">
        <v>0</v>
      </c>
      <c r="N20" s="26">
        <v>0</v>
      </c>
      <c r="O20" s="26">
        <v>1800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6">
        <v>0</v>
      </c>
      <c r="AE20" s="26" t="s">
        <v>408</v>
      </c>
      <c r="AF20" s="26">
        <v>0</v>
      </c>
    </row>
    <row r="21" spans="1:32" s="12" customFormat="1" x14ac:dyDescent="0.25">
      <c r="A21" s="24" t="s">
        <v>95</v>
      </c>
      <c r="B21" s="15"/>
      <c r="C21" s="24" t="s">
        <v>227</v>
      </c>
      <c r="D21" s="15"/>
      <c r="E21" s="62">
        <v>142942</v>
      </c>
      <c r="F21" s="62">
        <v>105356</v>
      </c>
      <c r="G21" s="62">
        <v>109641.53195</v>
      </c>
      <c r="H21" s="62">
        <v>142483</v>
      </c>
      <c r="I21" s="62">
        <v>125753</v>
      </c>
      <c r="J21" s="60"/>
      <c r="K21" s="62">
        <v>174264.86641000002</v>
      </c>
      <c r="L21" s="62">
        <v>178101.50851000001</v>
      </c>
      <c r="M21" s="62">
        <v>147391.15061000001</v>
      </c>
      <c r="N21" s="62">
        <v>142942</v>
      </c>
      <c r="O21" s="62">
        <v>161444</v>
      </c>
      <c r="P21" s="62">
        <v>154099</v>
      </c>
      <c r="Q21" s="62">
        <v>166291</v>
      </c>
      <c r="R21" s="62">
        <v>105356</v>
      </c>
      <c r="S21" s="62">
        <v>107542</v>
      </c>
      <c r="T21" s="62">
        <v>110598.58253000003</v>
      </c>
      <c r="U21" s="62">
        <v>122160.74640692251</v>
      </c>
      <c r="V21" s="62">
        <v>109641.53195</v>
      </c>
      <c r="W21" s="62">
        <v>120995.05192</v>
      </c>
      <c r="X21" s="62">
        <v>124969.21661</v>
      </c>
      <c r="Y21" s="62">
        <v>166291</v>
      </c>
      <c r="Z21" s="62">
        <v>142483</v>
      </c>
      <c r="AA21" s="62">
        <v>139887</v>
      </c>
      <c r="AB21" s="62">
        <v>141619</v>
      </c>
      <c r="AC21" s="62">
        <v>143663</v>
      </c>
      <c r="AD21" s="62">
        <v>125753</v>
      </c>
      <c r="AE21" s="62">
        <v>142250</v>
      </c>
      <c r="AF21" s="62">
        <f>AF18-AF19</f>
        <v>144333</v>
      </c>
    </row>
    <row r="24" spans="1:32" x14ac:dyDescent="0.25">
      <c r="K24" s="45">
        <v>2019</v>
      </c>
      <c r="L24" s="45">
        <v>2019</v>
      </c>
      <c r="M24" s="45">
        <v>2019</v>
      </c>
      <c r="N24" s="45">
        <v>2019</v>
      </c>
      <c r="O24" s="45">
        <v>2020</v>
      </c>
      <c r="P24" s="45">
        <v>2020</v>
      </c>
      <c r="Q24" s="45">
        <v>2020</v>
      </c>
      <c r="R24" s="45">
        <v>2020</v>
      </c>
      <c r="S24" s="45">
        <v>2021</v>
      </c>
      <c r="T24" s="45">
        <v>2021</v>
      </c>
      <c r="U24" s="45">
        <v>2021</v>
      </c>
      <c r="V24" s="45">
        <v>2021</v>
      </c>
      <c r="W24" s="45">
        <v>2022</v>
      </c>
      <c r="X24" s="45">
        <v>2022</v>
      </c>
      <c r="Y24" s="45">
        <v>2022</v>
      </c>
      <c r="Z24" s="45">
        <v>2022</v>
      </c>
      <c r="AA24" s="45">
        <v>2023</v>
      </c>
      <c r="AB24" s="45">
        <v>2023</v>
      </c>
      <c r="AC24" s="45">
        <v>2023</v>
      </c>
      <c r="AD24" s="45">
        <v>2023</v>
      </c>
      <c r="AE24" s="45">
        <v>2024</v>
      </c>
      <c r="AF24" s="45">
        <v>2024</v>
      </c>
    </row>
    <row r="25" spans="1:32" x14ac:dyDescent="0.25">
      <c r="A25" s="17" t="s">
        <v>52</v>
      </c>
      <c r="B25" s="1"/>
      <c r="C25" s="17" t="s">
        <v>228</v>
      </c>
      <c r="D25" s="1"/>
      <c r="E25" s="52">
        <v>2019</v>
      </c>
      <c r="F25" s="52">
        <v>2020</v>
      </c>
      <c r="G25" s="52">
        <v>2021</v>
      </c>
      <c r="H25" s="52">
        <v>2022</v>
      </c>
      <c r="I25" s="52">
        <v>2023</v>
      </c>
      <c r="J25" s="2"/>
      <c r="K25" s="46" t="s">
        <v>8</v>
      </c>
      <c r="L25" s="46" t="s">
        <v>13</v>
      </c>
      <c r="M25" s="46" t="s">
        <v>14</v>
      </c>
      <c r="N25" s="46" t="s">
        <v>15</v>
      </c>
      <c r="O25" s="46" t="s">
        <v>9</v>
      </c>
      <c r="P25" s="46" t="s">
        <v>16</v>
      </c>
      <c r="Q25" s="46" t="s">
        <v>17</v>
      </c>
      <c r="R25" s="46" t="s">
        <v>18</v>
      </c>
      <c r="S25" s="46" t="s">
        <v>10</v>
      </c>
      <c r="T25" s="46" t="s">
        <v>19</v>
      </c>
      <c r="U25" s="46" t="s">
        <v>20</v>
      </c>
      <c r="V25" s="46" t="s">
        <v>21</v>
      </c>
      <c r="W25" s="46" t="s">
        <v>11</v>
      </c>
      <c r="X25" s="46" t="s">
        <v>22</v>
      </c>
      <c r="Y25" s="46" t="s">
        <v>23</v>
      </c>
      <c r="Z25" s="46" t="s">
        <v>25</v>
      </c>
      <c r="AA25" s="46" t="s">
        <v>12</v>
      </c>
      <c r="AB25" s="46" t="s">
        <v>26</v>
      </c>
      <c r="AC25" s="46" t="s">
        <v>27</v>
      </c>
      <c r="AD25" s="46" t="s">
        <v>24</v>
      </c>
      <c r="AE25" s="46" t="s">
        <v>407</v>
      </c>
      <c r="AF25" s="46" t="s">
        <v>411</v>
      </c>
    </row>
    <row r="26" spans="1:32" x14ac:dyDescent="0.25">
      <c r="A26" s="16" t="s">
        <v>53</v>
      </c>
      <c r="B26" s="1"/>
      <c r="C26" s="16" t="s">
        <v>229</v>
      </c>
      <c r="D26" s="1"/>
      <c r="E26" s="106">
        <v>23941</v>
      </c>
      <c r="F26" s="106">
        <v>61083.961206329855</v>
      </c>
      <c r="G26" s="106">
        <v>44486.014129999996</v>
      </c>
      <c r="H26" s="106">
        <v>19523</v>
      </c>
      <c r="I26" s="106">
        <v>21254</v>
      </c>
      <c r="J26" s="2"/>
      <c r="K26" s="106">
        <v>1615</v>
      </c>
      <c r="L26" s="106">
        <v>554</v>
      </c>
      <c r="M26" s="106">
        <v>18957</v>
      </c>
      <c r="N26" s="106">
        <v>2815</v>
      </c>
      <c r="O26" s="106">
        <v>15135.193817776017</v>
      </c>
      <c r="P26" s="106">
        <v>1418.0003988467649</v>
      </c>
      <c r="Q26" s="106">
        <v>847</v>
      </c>
      <c r="R26" s="106">
        <v>43683.766989707074</v>
      </c>
      <c r="S26" s="106">
        <v>299.65118000000001</v>
      </c>
      <c r="T26" s="106">
        <v>1723.36295</v>
      </c>
      <c r="U26" s="106">
        <v>19963</v>
      </c>
      <c r="V26" s="106">
        <v>22500</v>
      </c>
      <c r="W26" s="106">
        <v>2498</v>
      </c>
      <c r="X26" s="106">
        <v>11001</v>
      </c>
      <c r="Y26" s="106">
        <v>2885</v>
      </c>
      <c r="Z26" s="106">
        <v>3139</v>
      </c>
      <c r="AA26" s="106">
        <v>2393</v>
      </c>
      <c r="AB26" s="106">
        <v>770</v>
      </c>
      <c r="AC26" s="106">
        <v>1917</v>
      </c>
      <c r="AD26" s="106">
        <v>16174</v>
      </c>
      <c r="AE26" s="106">
        <v>1133</v>
      </c>
      <c r="AF26" s="106">
        <v>4691</v>
      </c>
    </row>
    <row r="27" spans="1:32" x14ac:dyDescent="0.25">
      <c r="A27" s="16" t="s">
        <v>54</v>
      </c>
      <c r="B27" s="1"/>
      <c r="C27" s="16" t="s">
        <v>230</v>
      </c>
      <c r="D27" s="1"/>
      <c r="E27" s="41">
        <v>-23312</v>
      </c>
      <c r="F27" s="41">
        <v>-11632.432260000001</v>
      </c>
      <c r="G27" s="41">
        <v>-23310.0475153519</v>
      </c>
      <c r="H27" s="41">
        <v>-45659</v>
      </c>
      <c r="I27" s="41">
        <v>-57120</v>
      </c>
      <c r="J27" s="2"/>
      <c r="K27" s="106">
        <v>-7124</v>
      </c>
      <c r="L27" s="106">
        <v>-7802</v>
      </c>
      <c r="M27" s="106">
        <v>-6814</v>
      </c>
      <c r="N27" s="106">
        <v>-1572</v>
      </c>
      <c r="O27" s="106">
        <v>-2806.3446300000005</v>
      </c>
      <c r="P27" s="106">
        <v>-2754.6510499999999</v>
      </c>
      <c r="Q27" s="106">
        <v>-3240.1460399999992</v>
      </c>
      <c r="R27" s="106">
        <v>-2831.2905400000013</v>
      </c>
      <c r="S27" s="106">
        <v>-1369.1448506902009</v>
      </c>
      <c r="T27" s="106">
        <v>-15367.284114661701</v>
      </c>
      <c r="U27" s="106">
        <v>-1257</v>
      </c>
      <c r="V27" s="106">
        <v>-5316.6185500000001</v>
      </c>
      <c r="W27" s="106">
        <v>-19620</v>
      </c>
      <c r="X27" s="106">
        <v>-5138</v>
      </c>
      <c r="Y27" s="106">
        <v>-6453</v>
      </c>
      <c r="Z27" s="106">
        <v>-14448</v>
      </c>
      <c r="AA27" s="106">
        <v>-12225</v>
      </c>
      <c r="AB27" s="41">
        <v>-14125</v>
      </c>
      <c r="AC27" s="41">
        <v>-7924</v>
      </c>
      <c r="AD27" s="41">
        <v>-22846</v>
      </c>
      <c r="AE27" s="41">
        <v>-6426</v>
      </c>
      <c r="AF27" s="41">
        <v>-10975</v>
      </c>
    </row>
    <row r="28" spans="1:32" s="12" customFormat="1" x14ac:dyDescent="0.25">
      <c r="A28" s="15" t="s">
        <v>55</v>
      </c>
      <c r="B28" s="105"/>
      <c r="C28" s="15" t="s">
        <v>231</v>
      </c>
      <c r="D28" s="105"/>
      <c r="E28" s="113">
        <v>629</v>
      </c>
      <c r="F28" s="113">
        <v>49451.528946329854</v>
      </c>
      <c r="G28" s="113">
        <v>21175.966614648096</v>
      </c>
      <c r="H28" s="113">
        <v>-26136</v>
      </c>
      <c r="I28" s="113">
        <v>-35866</v>
      </c>
      <c r="J28" s="113"/>
      <c r="K28" s="113">
        <v>-5509</v>
      </c>
      <c r="L28" s="113">
        <v>-7248</v>
      </c>
      <c r="M28" s="113">
        <v>12143</v>
      </c>
      <c r="N28" s="113">
        <v>1243</v>
      </c>
      <c r="O28" s="113">
        <v>12328.849187776017</v>
      </c>
      <c r="P28" s="113">
        <v>-1336.650651153235</v>
      </c>
      <c r="Q28" s="113">
        <v>-2393.1460399999992</v>
      </c>
      <c r="R28" s="113">
        <v>40852.476449707072</v>
      </c>
      <c r="S28" s="113">
        <v>-1069.4936706902008</v>
      </c>
      <c r="T28" s="113">
        <v>-13643.9211646617</v>
      </c>
      <c r="U28" s="113">
        <v>18706</v>
      </c>
      <c r="V28" s="113">
        <v>17183.381450000001</v>
      </c>
      <c r="W28" s="113">
        <v>-17122</v>
      </c>
      <c r="X28" s="113">
        <v>5863</v>
      </c>
      <c r="Y28" s="113">
        <v>-3568</v>
      </c>
      <c r="Z28" s="113">
        <v>-11309</v>
      </c>
      <c r="AA28" s="113">
        <v>-9832</v>
      </c>
      <c r="AB28" s="113">
        <v>-13355</v>
      </c>
      <c r="AC28" s="113">
        <v>-6007</v>
      </c>
      <c r="AD28" s="113">
        <v>-6672</v>
      </c>
      <c r="AE28" s="113">
        <v>-5293</v>
      </c>
      <c r="AF28" s="113">
        <f>SUM(AF26:AF27)</f>
        <v>-6284</v>
      </c>
    </row>
    <row r="29" spans="1:32" x14ac:dyDescent="0.25">
      <c r="A29" s="16" t="s">
        <v>56</v>
      </c>
      <c r="B29" s="1"/>
      <c r="C29" s="16" t="s">
        <v>232</v>
      </c>
      <c r="D29" s="1"/>
      <c r="E29" s="41">
        <v>-10244</v>
      </c>
      <c r="F29" s="41">
        <v>-31255.869188499768</v>
      </c>
      <c r="G29" s="41">
        <v>-14101.301107999949</v>
      </c>
      <c r="H29" s="41">
        <v>15839</v>
      </c>
      <c r="I29" s="41">
        <v>119481</v>
      </c>
      <c r="J29" s="2"/>
      <c r="K29" s="106">
        <v>-2162</v>
      </c>
      <c r="L29" s="106">
        <v>2219</v>
      </c>
      <c r="M29" s="106">
        <v>-16955</v>
      </c>
      <c r="N29" s="106">
        <v>6654</v>
      </c>
      <c r="O29" s="106">
        <v>-55611</v>
      </c>
      <c r="P29" s="106">
        <v>-13407.930660499995</v>
      </c>
      <c r="Q29" s="106">
        <v>-7754</v>
      </c>
      <c r="R29" s="106">
        <v>45517.06147200022</v>
      </c>
      <c r="S29" s="106">
        <v>-17242.804404999479</v>
      </c>
      <c r="T29" s="106">
        <v>23990.50329699953</v>
      </c>
      <c r="U29" s="106">
        <v>-14904</v>
      </c>
      <c r="V29" s="106">
        <v>-5945</v>
      </c>
      <c r="W29" s="106">
        <v>33171</v>
      </c>
      <c r="X29" s="106">
        <v>-19885</v>
      </c>
      <c r="Y29" s="106">
        <v>-4745</v>
      </c>
      <c r="Z29" s="106">
        <v>7298</v>
      </c>
      <c r="AA29" s="106">
        <v>5103</v>
      </c>
      <c r="AB29" s="41">
        <v>10277</v>
      </c>
      <c r="AC29" s="41">
        <v>-7416</v>
      </c>
      <c r="AD29" s="41">
        <v>111517</v>
      </c>
      <c r="AE29" s="41">
        <v>-4053</v>
      </c>
      <c r="AF29" s="41">
        <v>-6606</v>
      </c>
    </row>
    <row r="30" spans="1:32" s="12" customFormat="1" x14ac:dyDescent="0.25">
      <c r="A30" s="24" t="s">
        <v>57</v>
      </c>
      <c r="B30" s="15"/>
      <c r="C30" s="24" t="s">
        <v>233</v>
      </c>
      <c r="D30" s="15"/>
      <c r="E30" s="112">
        <v>-9615</v>
      </c>
      <c r="F30" s="108">
        <v>18195.659757830086</v>
      </c>
      <c r="G30" s="108">
        <v>7074.6655066481471</v>
      </c>
      <c r="H30" s="112">
        <v>-10297</v>
      </c>
      <c r="I30" s="108">
        <v>83615</v>
      </c>
      <c r="J30" s="56"/>
      <c r="K30" s="107">
        <v>-7671</v>
      </c>
      <c r="L30" s="107">
        <v>-5029</v>
      </c>
      <c r="M30" s="108">
        <v>-4812</v>
      </c>
      <c r="N30" s="107">
        <v>7897</v>
      </c>
      <c r="O30" s="107">
        <v>-43282.150812223983</v>
      </c>
      <c r="P30" s="107">
        <v>-14744.58131165323</v>
      </c>
      <c r="Q30" s="107">
        <v>-10147.14604</v>
      </c>
      <c r="R30" s="107">
        <v>86369.537921707291</v>
      </c>
      <c r="S30" s="107">
        <v>-18312.29807568968</v>
      </c>
      <c r="T30" s="107">
        <v>10346.58213233783</v>
      </c>
      <c r="U30" s="107">
        <v>3802</v>
      </c>
      <c r="V30" s="107">
        <v>11238.381450000001</v>
      </c>
      <c r="W30" s="107">
        <v>16049</v>
      </c>
      <c r="X30" s="107">
        <v>-14022</v>
      </c>
      <c r="Y30" s="107">
        <v>-8313</v>
      </c>
      <c r="Z30" s="107">
        <v>-4011</v>
      </c>
      <c r="AA30" s="107">
        <v>-4729</v>
      </c>
      <c r="AB30" s="112">
        <v>-3078</v>
      </c>
      <c r="AC30" s="112">
        <v>-13423</v>
      </c>
      <c r="AD30" s="107">
        <v>104845</v>
      </c>
      <c r="AE30" s="112">
        <v>-9346</v>
      </c>
      <c r="AF30" s="112">
        <f>+AF29+AF28</f>
        <v>-12890</v>
      </c>
    </row>
    <row r="31" spans="1:32" x14ac:dyDescent="0.25">
      <c r="A31" s="16" t="s">
        <v>58</v>
      </c>
      <c r="C31" s="16" t="s">
        <v>234</v>
      </c>
      <c r="J31" s="2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F1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Capa_Cover</vt:lpstr>
      <vt:lpstr>1. Destaques_Highlights</vt:lpstr>
      <vt:lpstr>2. BP_Balance Sheet</vt:lpstr>
      <vt:lpstr>3. DRE_P&amp;L</vt:lpstr>
      <vt:lpstr>4. DFC_Cash Flow Statement</vt:lpstr>
      <vt:lpstr>5. Endividamento_Debt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Indira Tonial Rodrigues dos Santos</dc:creator>
  <cp:lastModifiedBy>Vanessa Melo de Souza</cp:lastModifiedBy>
  <dcterms:created xsi:type="dcterms:W3CDTF">2024-04-03T14:20:27Z</dcterms:created>
  <dcterms:modified xsi:type="dcterms:W3CDTF">2024-08-14T17:47:44Z</dcterms:modified>
</cp:coreProperties>
</file>