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roladoria\Site da LUPA\Dados históricos\"/>
    </mc:Choice>
  </mc:AlternateContent>
  <xr:revisionPtr revIDLastSave="0" documentId="13_ncr:1_{4AFFDAA1-A4EA-4261-A0E8-AE6827238818}" xr6:coauthVersionLast="47" xr6:coauthVersionMax="47" xr10:uidLastSave="{00000000-0000-0000-0000-000000000000}"/>
  <bookViews>
    <workbookView xWindow="-120" yWindow="-120" windowWidth="19440" windowHeight="15000" tabRatio="760" xr2:uid="{35116494-5F06-495D-8C2E-20CE2ADF5E03}"/>
  </bookViews>
  <sheets>
    <sheet name="Capa_Cover" sheetId="19" r:id="rId1"/>
    <sheet name="1. Destaques_Highlights" sheetId="2" r:id="rId2"/>
    <sheet name="2. BP_Balance Sheet" sheetId="17" r:id="rId3"/>
    <sheet name="3. DRE_P&amp;L" sheetId="15" r:id="rId4"/>
    <sheet name="4. DFC_Cash Flow Statement" sheetId="16" r:id="rId5"/>
    <sheet name="5. Endividamento_Debt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m">#N/A</definedName>
    <definedName name="\n">#N/A</definedName>
    <definedName name="______________________EVA09">'[1]EVA MILLS'!#REF!</definedName>
    <definedName name="______________________EVA10">'[1]EVA MILLS'!#REF!</definedName>
    <definedName name="_____________________EVA09">'[1]EVA MILLS'!#REF!</definedName>
    <definedName name="_____________________EVA10">'[1]EVA MILLS'!#REF!</definedName>
    <definedName name="____________________EVA09">'[1]EVA MILLS'!#REF!</definedName>
    <definedName name="____________________EVA10">'[1]EVA MILLS'!#REF!</definedName>
    <definedName name="___________________EVA09">'[1]EVA MILLS'!#REF!</definedName>
    <definedName name="___________________EVA10">'[1]EVA MILLS'!#REF!</definedName>
    <definedName name="__________________EVA09">'[1]EVA MILLS'!#REF!</definedName>
    <definedName name="__________________EVA10">'[1]EVA MILLS'!#REF!</definedName>
    <definedName name="_________________EVA09">'[1]EVA MILLS'!#REF!</definedName>
    <definedName name="_________________EVA10">'[1]EVA MILLS'!#REF!</definedName>
    <definedName name="________________EVA09">'[1]EVA MILLS'!#REF!</definedName>
    <definedName name="________________EVA10">'[1]EVA MILLS'!#REF!</definedName>
    <definedName name="_______________EVA09">'[1]EVA MILLS'!#REF!</definedName>
    <definedName name="_______________EVA10">'[1]EVA MILLS'!#REF!</definedName>
    <definedName name="____________EVA09">'[1]EVA MILLS'!#REF!</definedName>
    <definedName name="____________EVA10">'[1]EVA MILLS'!#REF!</definedName>
    <definedName name="___________EVA09">'[1]EVA MILLS'!#REF!</definedName>
    <definedName name="___________EVA10">'[1]EVA MILLS'!#REF!</definedName>
    <definedName name="__________EVA09">'[1]EVA MILLS'!#REF!</definedName>
    <definedName name="__________EVA10">'[1]EVA MILLS'!#REF!</definedName>
    <definedName name="_________EVA09">'[1]EVA MILLS'!#REF!</definedName>
    <definedName name="_________EVA10">'[1]EVA MILLS'!#REF!</definedName>
    <definedName name="________EVA09">'[1]EVA MILLS'!#REF!</definedName>
    <definedName name="________EVA10">'[1]EVA MILLS'!#REF!</definedName>
    <definedName name="_______EVA09">'[1]EVA MILLS'!#REF!</definedName>
    <definedName name="_______EVA10">'[1]EVA MILLS'!#REF!</definedName>
    <definedName name="______EVA09">'[1]EVA MILLS'!#REF!</definedName>
    <definedName name="______EVA10">'[1]EVA MILLS'!#REF!</definedName>
    <definedName name="_____EVA09">'[1]EVA MILLS'!#REF!</definedName>
    <definedName name="_____EVA10">'[1]EVA MILLS'!#REF!</definedName>
    <definedName name="____EVA09">'[2]EVA MILLS'!#REF!</definedName>
    <definedName name="____EVA10">'[2]EVA MILLS'!#REF!</definedName>
    <definedName name="___EVA09">'[1]EVA MILLS'!#REF!</definedName>
    <definedName name="___EVA10">'[1]EVA MILLS'!#REF!</definedName>
    <definedName name="__EVA09">'[1]EVA MILLS'!#REF!</definedName>
    <definedName name="__EVA10">'[1]EVA MILLS'!#REF!</definedName>
    <definedName name="_DLX1.USE">#REF!</definedName>
    <definedName name="_DLX2.USE">#REF!</definedName>
    <definedName name="_DLX3.USE">#REF!</definedName>
    <definedName name="_DLX4.USE">#REF!</definedName>
    <definedName name="_EVA09">'[1]EVA MILLS'!#REF!</definedName>
    <definedName name="_EVA10">'[1]EVA MILLS'!#REF!</definedName>
    <definedName name="_pA5">[3]!_xlbgnm.pA5</definedName>
    <definedName name="_pA6">[3]!_xlbgnm.pA6</definedName>
    <definedName name="_pC5">[3]!_xlbgnm.pC5</definedName>
    <definedName name="A" hidden="1">{"'Quadro'!$A$4:$BG$78"}</definedName>
    <definedName name="Acumulado">#REF!</definedName>
    <definedName name="AREA_2000">#REF!</definedName>
    <definedName name="AREA_2001">#REF!</definedName>
    <definedName name="AREA_2002">#REF!</definedName>
    <definedName name="_xlnm.Extract">#REF!</definedName>
    <definedName name="_xlnm.Print_Area" localSheetId="0">#REF!</definedName>
    <definedName name="_xlnm.Print_Area">#REF!</definedName>
    <definedName name="Arq_Nome">[4]Principal!$D$22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_xlnm.Database">#REF!</definedName>
    <definedName name="BG_Del" hidden="1">15</definedName>
    <definedName name="BG_Ins" hidden="1">4</definedName>
    <definedName name="BG_Mod" hidden="1">6</definedName>
    <definedName name="BookType">1</definedName>
    <definedName name="Const09">'[1]EVA MILLS'!#REF!</definedName>
    <definedName name="Const10">'[1]EVA MILLS'!#REF!</definedName>
    <definedName name="_xlnm.Criteria">#REF!</definedName>
    <definedName name="csDesignMode">1</definedName>
    <definedName name="Dados">'[5]Check List- Gerrot'!#REF!,'[5]Check List- Gerrot'!#REF!,'[5]Check List- Gerrot'!#REF!,'[5]Check List- Gerrot'!#REF!,'[5]Check List- Gerrot'!#REF!</definedName>
    <definedName name="Decisions">2</definedName>
    <definedName name="DN">#REF!</definedName>
    <definedName name="DNVP">#REF!</definedName>
    <definedName name="DOCCUST">#N/A</definedName>
    <definedName name="DOCREC">#N/A</definedName>
    <definedName name="DRE">#REF!</definedName>
    <definedName name="eee">#REF!</definedName>
    <definedName name="ere">[6]!telaC</definedName>
    <definedName name="HTML_CodePage" hidden="1">1252</definedName>
    <definedName name="HTML_Control" hidden="1">{"'Quadro'!$A$4:$BG$78"}</definedName>
    <definedName name="HTML_Description" hidden="1">""</definedName>
    <definedName name="HTML_Email" hidden="1">"gsantana@centro-atlantica.com.br"</definedName>
    <definedName name="HTML_Header" hidden="1">"Quadro"</definedName>
    <definedName name="HTML_LastUpdate" hidden="1">"02/05/02"</definedName>
    <definedName name="HTML_LineAfter" hidden="1">TRUE</definedName>
    <definedName name="HTML_LineBefore" hidden="1">TRUE</definedName>
    <definedName name="HTML_Name" hidden="1">"Gilson César Santana"</definedName>
    <definedName name="HTML_OBDlg2" hidden="1">TRUE</definedName>
    <definedName name="HTML_OBDlg4" hidden="1">TRUE</definedName>
    <definedName name="HTML_OS" hidden="1">0</definedName>
    <definedName name="HTML_PathFile" hidden="1">"C:\Gilson Cesar\MeuHTML.htm"</definedName>
    <definedName name="HTML_Title" hidden="1">"Quadro Logistico Maio"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j">#REF!</definedName>
    <definedName name="Jahu09">'[1]EVA MILLS'!#REF!</definedName>
    <definedName name="Jahu10">'[1]EVA MILLS'!#REF!</definedName>
    <definedName name="livre">[7]Cronograma!#REF!,[7]Cronograma!#REF!,[7]Cronograma!#REF!,[7]Cronograma!#REF!</definedName>
    <definedName name="Macro1">[4]!Macro1</definedName>
    <definedName name="Macro3">[4]!Macro3</definedName>
    <definedName name="macrowk">#REF!</definedName>
    <definedName name="Mensal">#REF!</definedName>
    <definedName name="Mês">#REF!</definedName>
    <definedName name="Mês_Acumulado">#REF!</definedName>
    <definedName name="MesCalc">#REF!</definedName>
    <definedName name="meses">[8]Mills!#REF!</definedName>
    <definedName name="MesNegociado">#REF!</definedName>
    <definedName name="Mills09">'[1]EVA MILLS'!#REF!</definedName>
    <definedName name="Mills10">'[1]EVA MILLS'!#REF!</definedName>
    <definedName name="Orc_cons">#REF!</definedName>
    <definedName name="PEROUT">#N/A</definedName>
    <definedName name="PERSEG">#N/A</definedName>
    <definedName name="Print_Area_MI">'[4]#REF'!$A$1:$U$38</definedName>
    <definedName name="Prioridade2">[9]Empresas!$B$1:$B$4</definedName>
    <definedName name="PROPOSTA__ORÇAMENTÁRIA_2000">#REF!</definedName>
    <definedName name="PROPOSTA_ORÇAMENTÁRIA_2000">#REF!</definedName>
    <definedName name="RDVers">2.11</definedName>
    <definedName name="RELATÓRIO_DE_ATIVIDADES">#REF!</definedName>
    <definedName name="RelcaTipoAcum">#REF!</definedName>
    <definedName name="RelcaTipoMes">#REF!</definedName>
    <definedName name="Rental09">'[1]EVA MILLS'!#REF!</definedName>
    <definedName name="Rental10">'[1]EVA MILLS'!#REF!</definedName>
    <definedName name="Resumo">#REF!</definedName>
    <definedName name="RiskDet">TRUE</definedName>
    <definedName name="ROICLTM_i">[8]Mills!#REF!</definedName>
    <definedName name="SEACUST">#N/A</definedName>
    <definedName name="SEAREC">#N/A</definedName>
    <definedName name="SInd09">'[1]EVA MILLS'!#REF!</definedName>
    <definedName name="SInd10">'[1]EVA MILLS'!#REF!</definedName>
    <definedName name="telaA">[3]!telaA</definedName>
    <definedName name="telaC">[3]!telaC</definedName>
    <definedName name="_xlnm.Print_Titles">#REF!</definedName>
    <definedName name="Trombetas">#REF!</definedName>
    <definedName name="Vitória">#REF!</definedName>
    <definedName name="WKCN_valor_vinculado">1838153740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6" i="2" l="1"/>
  <c r="AB22" i="2" l="1"/>
  <c r="AB21" i="2"/>
  <c r="I21" i="13" l="1"/>
  <c r="I20" i="13"/>
  <c r="I19" i="13"/>
  <c r="I18" i="13"/>
  <c r="I17" i="13"/>
  <c r="I16" i="13"/>
  <c r="I15" i="13"/>
  <c r="I14" i="13"/>
  <c r="I13" i="13"/>
  <c r="I12" i="13"/>
  <c r="I11" i="13"/>
  <c r="I25" i="13"/>
  <c r="I10" i="13"/>
  <c r="I5" i="13"/>
  <c r="I6" i="13"/>
  <c r="AD25" i="13"/>
  <c r="AD10" i="13"/>
  <c r="AD7" i="13"/>
  <c r="I7" i="13" s="1"/>
  <c r="AC25" i="13" l="1"/>
  <c r="AC10" i="13"/>
  <c r="AC7" i="13"/>
  <c r="AB25" i="13" l="1"/>
  <c r="AB10" i="13"/>
  <c r="AB7" i="13"/>
  <c r="AA25" i="13" l="1"/>
  <c r="AA10" i="13"/>
  <c r="AA7" i="13" l="1"/>
  <c r="I10" i="2" l="1"/>
  <c r="X42" i="2" l="1"/>
  <c r="Y42" i="2"/>
  <c r="X45" i="2"/>
  <c r="Y45" i="2"/>
  <c r="I6" i="2" l="1"/>
  <c r="H64" i="17"/>
  <c r="H63" i="17"/>
  <c r="H62" i="17"/>
  <c r="H61" i="17"/>
  <c r="H60" i="17"/>
  <c r="H59" i="17"/>
  <c r="H58" i="17"/>
  <c r="H57" i="17"/>
  <c r="H56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7" i="17"/>
  <c r="H16" i="17"/>
  <c r="H15" i="17"/>
  <c r="H14" i="17"/>
  <c r="H13" i="17"/>
  <c r="H7" i="17"/>
  <c r="H6" i="17"/>
  <c r="H5" i="17"/>
  <c r="H21" i="13" l="1"/>
  <c r="H20" i="13"/>
  <c r="H19" i="13"/>
  <c r="H18" i="13"/>
  <c r="H17" i="13"/>
  <c r="H16" i="13"/>
  <c r="H15" i="13"/>
  <c r="H14" i="13"/>
  <c r="H13" i="13"/>
  <c r="H12" i="13"/>
  <c r="H11" i="13"/>
  <c r="H5" i="13"/>
  <c r="H6" i="13"/>
  <c r="H7" i="13" l="1"/>
  <c r="Z7" i="13"/>
  <c r="Z51" i="16" l="1"/>
  <c r="Z43" i="16"/>
  <c r="Z32" i="16"/>
  <c r="Z53" i="16" l="1"/>
  <c r="AA21" i="2"/>
  <c r="AA22" i="2" s="1"/>
  <c r="AA6" i="2"/>
  <c r="Y22" i="15"/>
  <c r="Y7" i="13"/>
  <c r="Y43" i="16"/>
  <c r="Y32" i="16"/>
  <c r="Y51" i="16"/>
  <c r="Y16" i="17"/>
  <c r="Z6" i="2"/>
  <c r="X15" i="13"/>
  <c r="X11" i="13"/>
  <c r="X7" i="13"/>
  <c r="X54" i="16"/>
  <c r="X51" i="16"/>
  <c r="X43" i="16"/>
  <c r="X32" i="16"/>
  <c r="X14" i="15"/>
  <c r="X8" i="15"/>
  <c r="X7" i="15"/>
  <c r="X29" i="17"/>
  <c r="X45" i="17"/>
  <c r="X57" i="17"/>
  <c r="X16" i="17"/>
  <c r="X6" i="17"/>
  <c r="Y90" i="2"/>
  <c r="Y84" i="2"/>
  <c r="Y100" i="2"/>
  <c r="Y6" i="2"/>
  <c r="W53" i="16"/>
  <c r="Z21" i="2"/>
  <c r="Z22" i="2" s="1"/>
  <c r="W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G26" i="15"/>
  <c r="G24" i="15" s="1"/>
  <c r="F26" i="15"/>
  <c r="F24" i="15" s="1"/>
  <c r="E26" i="15"/>
  <c r="E24" i="15" s="1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K53" i="16"/>
  <c r="L53" i="16"/>
  <c r="M53" i="16"/>
  <c r="N53" i="16"/>
  <c r="N55" i="16" s="1"/>
  <c r="O53" i="16"/>
  <c r="P53" i="16"/>
  <c r="Q53" i="16"/>
  <c r="R53" i="16"/>
  <c r="S53" i="16"/>
  <c r="T53" i="16"/>
  <c r="U53" i="16"/>
  <c r="V53" i="16"/>
  <c r="X100" i="2"/>
  <c r="X91" i="2"/>
  <c r="X92" i="2" s="1"/>
  <c r="W69" i="2"/>
  <c r="V69" i="2"/>
  <c r="U69" i="2"/>
  <c r="T69" i="2"/>
  <c r="S69" i="2"/>
  <c r="R69" i="2"/>
  <c r="Q69" i="2"/>
  <c r="P69" i="2"/>
  <c r="O69" i="2"/>
  <c r="N69" i="2"/>
  <c r="M69" i="2"/>
  <c r="L69" i="2"/>
  <c r="W42" i="2"/>
  <c r="V42" i="2"/>
  <c r="U42" i="2"/>
  <c r="T42" i="2"/>
  <c r="S42" i="2"/>
  <c r="R42" i="2"/>
  <c r="Q42" i="2"/>
  <c r="P42" i="2"/>
  <c r="O42" i="2"/>
  <c r="N42" i="2"/>
  <c r="M42" i="2"/>
  <c r="L42" i="2"/>
  <c r="L45" i="2"/>
  <c r="M45" i="2"/>
  <c r="N45" i="2"/>
  <c r="O45" i="2"/>
  <c r="P45" i="2"/>
  <c r="Q45" i="2"/>
  <c r="R45" i="2"/>
  <c r="S45" i="2"/>
  <c r="T45" i="2"/>
  <c r="U45" i="2"/>
  <c r="V45" i="2"/>
  <c r="W45" i="2"/>
  <c r="G31" i="2"/>
  <c r="F31" i="2"/>
  <c r="E31" i="2"/>
  <c r="W31" i="2"/>
  <c r="V31" i="2"/>
  <c r="U31" i="2"/>
  <c r="T31" i="2"/>
  <c r="S31" i="2"/>
  <c r="R31" i="2"/>
  <c r="Q31" i="2"/>
  <c r="P31" i="2"/>
  <c r="O31" i="2"/>
  <c r="N31" i="2"/>
  <c r="M31" i="2"/>
  <c r="L31" i="2"/>
  <c r="W27" i="2"/>
  <c r="V27" i="2"/>
  <c r="U27" i="2"/>
  <c r="T27" i="2"/>
  <c r="S27" i="2"/>
  <c r="R27" i="2"/>
  <c r="Q27" i="2"/>
  <c r="P27" i="2"/>
  <c r="O27" i="2"/>
  <c r="N27" i="2"/>
  <c r="M27" i="2"/>
  <c r="L27" i="2"/>
  <c r="G27" i="2"/>
  <c r="F27" i="2"/>
  <c r="E27" i="2"/>
  <c r="X21" i="2"/>
  <c r="X22" i="2" s="1"/>
  <c r="X6" i="2"/>
  <c r="H92" i="2"/>
  <c r="F92" i="2"/>
  <c r="H10" i="2"/>
  <c r="H6" i="2" s="1"/>
  <c r="G10" i="2"/>
  <c r="G6" i="2" s="1"/>
  <c r="F10" i="2"/>
  <c r="F6" i="2" s="1"/>
  <c r="L92" i="2"/>
  <c r="M92" i="2"/>
  <c r="N92" i="2"/>
  <c r="O92" i="2"/>
  <c r="P92" i="2"/>
  <c r="Q92" i="2"/>
  <c r="R92" i="2"/>
  <c r="S92" i="2"/>
  <c r="T92" i="2"/>
  <c r="U92" i="2"/>
  <c r="V92" i="2"/>
  <c r="W92" i="2"/>
  <c r="G92" i="2"/>
  <c r="T6" i="2"/>
  <c r="M6" i="2"/>
  <c r="N6" i="2"/>
  <c r="O6" i="2"/>
  <c r="P6" i="2"/>
  <c r="Q6" i="2"/>
  <c r="R6" i="2"/>
  <c r="S6" i="2"/>
  <c r="U6" i="2"/>
  <c r="V6" i="2"/>
  <c r="W6" i="2"/>
  <c r="K10" i="2"/>
  <c r="E10" i="2"/>
  <c r="W59" i="2"/>
  <c r="V59" i="2"/>
  <c r="U59" i="2"/>
  <c r="T59" i="2"/>
  <c r="S59" i="2"/>
  <c r="R59" i="2"/>
  <c r="Q59" i="2"/>
  <c r="P59" i="2"/>
  <c r="O59" i="2"/>
  <c r="N59" i="2"/>
  <c r="M59" i="2"/>
  <c r="L59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V7" i="13"/>
  <c r="U7" i="13"/>
  <c r="T7" i="13"/>
  <c r="S7" i="13"/>
  <c r="R7" i="13"/>
  <c r="Q7" i="13"/>
  <c r="P7" i="13"/>
  <c r="O7" i="13"/>
  <c r="N7" i="13"/>
  <c r="M7" i="13"/>
  <c r="L7" i="13"/>
  <c r="K7" i="13"/>
  <c r="G6" i="13"/>
  <c r="F6" i="13"/>
  <c r="E6" i="13"/>
  <c r="G5" i="13"/>
  <c r="F5" i="13"/>
  <c r="E5" i="13"/>
  <c r="W50" i="2" l="1"/>
  <c r="X53" i="16"/>
  <c r="X55" i="16" s="1"/>
  <c r="W55" i="16"/>
  <c r="Y53" i="16"/>
  <c r="X5" i="17"/>
  <c r="S50" i="2"/>
  <c r="Y91" i="2"/>
  <c r="Y92" i="2" s="1"/>
  <c r="R50" i="2"/>
  <c r="M50" i="2"/>
  <c r="Q50" i="2"/>
  <c r="U50" i="2"/>
  <c r="F7" i="13"/>
  <c r="X18" i="15"/>
  <c r="X22" i="15" s="1"/>
  <c r="X24" i="15" s="1"/>
  <c r="L55" i="16"/>
  <c r="X50" i="2"/>
  <c r="T50" i="2"/>
  <c r="P50" i="2"/>
  <c r="L50" i="2"/>
  <c r="O50" i="2"/>
  <c r="Y50" i="2"/>
  <c r="N50" i="2"/>
  <c r="V50" i="2"/>
  <c r="Y21" i="2"/>
  <c r="Y22" i="2" s="1"/>
  <c r="T55" i="16"/>
  <c r="P55" i="16"/>
  <c r="K55" i="16"/>
  <c r="U55" i="16"/>
  <c r="X28" i="17"/>
  <c r="E7" i="13"/>
  <c r="G7" i="13"/>
  <c r="X18" i="13"/>
  <c r="X21" i="13" s="1"/>
  <c r="Q55" i="16"/>
  <c r="V55" i="16"/>
  <c r="S55" i="16"/>
  <c r="M55" i="16"/>
  <c r="R55" i="16"/>
  <c r="O55" i="16"/>
</calcChain>
</file>

<file path=xl/sharedStrings.xml><?xml version="1.0" encoding="utf-8"?>
<sst xmlns="http://schemas.openxmlformats.org/spreadsheetml/2006/main" count="813" uniqueCount="415">
  <si>
    <t>Receita Líquida (R$ mil)</t>
  </si>
  <si>
    <t>Produtos</t>
  </si>
  <si>
    <t xml:space="preserve">Válvulas </t>
  </si>
  <si>
    <t>Cabos e Compósitos</t>
  </si>
  <si>
    <t>Serviços</t>
  </si>
  <si>
    <t>n/a</t>
  </si>
  <si>
    <t xml:space="preserve">Oilfield Services </t>
  </si>
  <si>
    <t>Total</t>
  </si>
  <si>
    <t>1T 2021</t>
  </si>
  <si>
    <t>1T 2022</t>
  </si>
  <si>
    <t>1T 2023</t>
  </si>
  <si>
    <t>2T 2021</t>
  </si>
  <si>
    <t>3T 2021</t>
  </si>
  <si>
    <t>4T 2021</t>
  </si>
  <si>
    <t>2T 2022</t>
  </si>
  <si>
    <t>3T 2022</t>
  </si>
  <si>
    <t>4T 2023</t>
  </si>
  <si>
    <t>4T 2022</t>
  </si>
  <si>
    <t>2T 2023</t>
  </si>
  <si>
    <t>3T 2023</t>
  </si>
  <si>
    <t>% da receita liquida = Produtos</t>
  </si>
  <si>
    <t>% da receita liquida = Serviços</t>
  </si>
  <si>
    <t>Lucro Bruto (R$ mil)</t>
  </si>
  <si>
    <t>Margem Bruta - Produtos</t>
  </si>
  <si>
    <t>Margem Bruta - Serviços</t>
  </si>
  <si>
    <t>Margem Bruta Total</t>
  </si>
  <si>
    <t>Depreciação</t>
  </si>
  <si>
    <t>Depreciação de Produtos</t>
  </si>
  <si>
    <t>Depreciação de Serviços</t>
  </si>
  <si>
    <t>Lucro Bruto s/ depreciação</t>
  </si>
  <si>
    <t>Lucro Bruto s/ depreciação Produtos</t>
  </si>
  <si>
    <t>*n/a - não aplicado</t>
  </si>
  <si>
    <t>Despesas (R$ mil)</t>
  </si>
  <si>
    <t>Total de Despesas com Vendas</t>
  </si>
  <si>
    <t>Despesas com Vendas - Produtos</t>
  </si>
  <si>
    <t>Despesas com Vendas - Serviços</t>
  </si>
  <si>
    <t>Total de Despesas Administrativas</t>
  </si>
  <si>
    <t>Despesas Administrativas - Produtos</t>
  </si>
  <si>
    <t>Despesas Administrativas - Serviços</t>
  </si>
  <si>
    <t>Honorários dos Administradores</t>
  </si>
  <si>
    <t>Total de Despesas com Vendas, Administrativas e Honorários dos Administradores</t>
  </si>
  <si>
    <t>Outras Receitas (Despesas) (R$ mil)</t>
  </si>
  <si>
    <t>Despesas com Ociosidade - Produtos</t>
  </si>
  <si>
    <t>Despesas com Ociosidade - Serviços</t>
  </si>
  <si>
    <t>Resultado Financeiro (R$ mil)</t>
  </si>
  <si>
    <t>Receita Financeira*</t>
  </si>
  <si>
    <t>Despesa Financeira*</t>
  </si>
  <si>
    <t>Resultado Financeiro Líquido*</t>
  </si>
  <si>
    <t>Variação Cambial Líquida</t>
  </si>
  <si>
    <t>Resultado Financeiro Líquido Total</t>
  </si>
  <si>
    <t>* Excluindo Variação Cambial</t>
  </si>
  <si>
    <t>Lucro Bruto</t>
  </si>
  <si>
    <t>Despesas c/ Vendas, Gerais e Administrativas</t>
  </si>
  <si>
    <t>Depreciação e Amortização</t>
  </si>
  <si>
    <t>Outras Despesas (Receitas) Operacionais</t>
  </si>
  <si>
    <t>Ebitda das Atividades</t>
  </si>
  <si>
    <t>Resultado da alienação ou baixa de ativos</t>
  </si>
  <si>
    <t>Provisões com Processos Judiciais</t>
  </si>
  <si>
    <t>Despesas com ociosidade</t>
  </si>
  <si>
    <t>Ebitda Ajustado</t>
  </si>
  <si>
    <t>Processo de Reestruturação  e Outras Despesas Extraordinárias</t>
  </si>
  <si>
    <t>Capital de Giro (R$ mil)</t>
  </si>
  <si>
    <t>Contas a Receber</t>
  </si>
  <si>
    <t>Estoques</t>
  </si>
  <si>
    <t>Adiantamentos de Fornecedores</t>
  </si>
  <si>
    <t>Impostos a Recuperar</t>
  </si>
  <si>
    <t>Outras Contas a Receber</t>
  </si>
  <si>
    <t>Total Ativo</t>
  </si>
  <si>
    <t>Fornecedores</t>
  </si>
  <si>
    <t>Adiantamentos de Clientes</t>
  </si>
  <si>
    <t>Impostos a Recolher</t>
  </si>
  <si>
    <t>Outras Contas a Pagar</t>
  </si>
  <si>
    <t>Salários e Encargos</t>
  </si>
  <si>
    <t>Total Passivo</t>
  </si>
  <si>
    <t>Capital de Giro Aplicado</t>
  </si>
  <si>
    <t>Variação do Capital de Giro Aplicado</t>
  </si>
  <si>
    <t>Disponibilidades (em R$ Mil)</t>
  </si>
  <si>
    <t>Caixa e Aplicações Financeiras</t>
  </si>
  <si>
    <t>Endividamento (R$ mil)</t>
  </si>
  <si>
    <t>Curto Prazo</t>
  </si>
  <si>
    <t>Debêntures Conversíveis em Ações</t>
  </si>
  <si>
    <t>Longo Prazo</t>
  </si>
  <si>
    <t>Dívida Bruta</t>
  </si>
  <si>
    <t>Caixa e Equivalentes de Caixa</t>
  </si>
  <si>
    <t>Títulos e Valores Mobiliários</t>
  </si>
  <si>
    <t>Dívida Líquida</t>
  </si>
  <si>
    <t>Investimentos (R$ mil)</t>
  </si>
  <si>
    <t>Outros Investimentos</t>
  </si>
  <si>
    <t>Imobilizado</t>
  </si>
  <si>
    <t>Intangível</t>
  </si>
  <si>
    <t>Receita Líquida de Vendas de Bens e Serviços</t>
  </si>
  <si>
    <t>Custo de Bens e Serviços Vendidos</t>
  </si>
  <si>
    <t>Resultado Bruto</t>
  </si>
  <si>
    <t>Receitas/Despesas Operacionais</t>
  </si>
  <si>
    <t>Resultado Financeiro Líquido</t>
  </si>
  <si>
    <t xml:space="preserve">Resultados Antes do Imposto de Renda e Contribuição Social </t>
  </si>
  <si>
    <t>Imposto de Renda e Contribuição Social - Corrente</t>
  </si>
  <si>
    <t>Imposto de Renda e Contribuição Social - Diferido</t>
  </si>
  <si>
    <t>Lucro (Prejuízo) Líquido do Período</t>
  </si>
  <si>
    <t xml:space="preserve">  Com Vendas</t>
  </si>
  <si>
    <t xml:space="preserve">  Gerais e Administrativas</t>
  </si>
  <si>
    <t xml:space="preserve">  Remuneração dos Administradores</t>
  </si>
  <si>
    <t xml:space="preserve">  Resultado da Equivalência Patrimonial</t>
  </si>
  <si>
    <t xml:space="preserve">  Outras Receitas (Despesas) Operacionais</t>
  </si>
  <si>
    <t xml:space="preserve">  Receitas Financeiras</t>
  </si>
  <si>
    <t xml:space="preserve">  Despesas Financeiras</t>
  </si>
  <si>
    <t xml:space="preserve">  Variação Cambial Líquida</t>
  </si>
  <si>
    <t>Prejuízo das Operações Descontinuadas</t>
  </si>
  <si>
    <t>Demonstração do Resultado  (R$ mil)</t>
  </si>
  <si>
    <t>Fluxo de Caixa das Atividades Operacionais</t>
  </si>
  <si>
    <t>Ajustes:</t>
  </si>
  <si>
    <t xml:space="preserve">   Depreciação e amortização</t>
  </si>
  <si>
    <t xml:space="preserve">   Resultado na venda de ativo imobilizado</t>
  </si>
  <si>
    <t xml:space="preserve">   Encargos financeiros e variação cambial sobre financiamentos</t>
  </si>
  <si>
    <t xml:space="preserve">   Reversão para perda pela não recuperabilidade de ativos</t>
  </si>
  <si>
    <t xml:space="preserve">   Imposto de renda e contribuição social diferido</t>
  </si>
  <si>
    <t xml:space="preserve">   Obsolescência de estoques</t>
  </si>
  <si>
    <t xml:space="preserve">   (Reversão) Perdas estimadas para devedores duvidosos</t>
  </si>
  <si>
    <t xml:space="preserve">   Perdas efetivas com devedores duvidosos</t>
  </si>
  <si>
    <t xml:space="preserve">   Ajuste a valor presente</t>
  </si>
  <si>
    <t>Variações nos Ativos e Passivos:</t>
  </si>
  <si>
    <t xml:space="preserve">   (Aumento) Redução em contas a receber</t>
  </si>
  <si>
    <t xml:space="preserve">   (Aumento) Redução em estoques</t>
  </si>
  <si>
    <t xml:space="preserve">   (Aumento) Redução em impostos a recuperar</t>
  </si>
  <si>
    <t xml:space="preserve">   (Aumento) Redução em outros ativos</t>
  </si>
  <si>
    <t xml:space="preserve">   Aumento (Redução) em fornecedores</t>
  </si>
  <si>
    <t xml:space="preserve">   Aumento (Redução) em impostos a recolher</t>
  </si>
  <si>
    <t xml:space="preserve">   Aumento (Redução) em outras contas a pagar</t>
  </si>
  <si>
    <t>Caixa líquido das atividades operacionais</t>
  </si>
  <si>
    <t>Fluxos de Caixa das Atividades de Investimentos</t>
  </si>
  <si>
    <t>Integralização de capital em controlada</t>
  </si>
  <si>
    <t>Propriedade para investimento</t>
  </si>
  <si>
    <t>Caixa das operações descontinuadas</t>
  </si>
  <si>
    <t>Títulos e valores mobiliários - conta restrita</t>
  </si>
  <si>
    <t>Aquisição de Imobilizado</t>
  </si>
  <si>
    <t>Caixa líquido proveniente (aplicado) nas atividades de investimentos</t>
  </si>
  <si>
    <t>Fluxos de Caixa das Atividades de Financiamento</t>
  </si>
  <si>
    <t>Captação de empréstimos e financiamentos</t>
  </si>
  <si>
    <t>Aumento de capital</t>
  </si>
  <si>
    <t>Pagamento de empréstimos e financiamentos</t>
  </si>
  <si>
    <t>Caixa líquido proveniente das atividades de financiamento</t>
  </si>
  <si>
    <t>(Redução) Aumento Líquido do Saldo de Caixa e Equivalentes de Caixa</t>
  </si>
  <si>
    <t>Caixa e Equivalente de Caixa no Início do Exercício</t>
  </si>
  <si>
    <t>Caixa e Equivalente de Caixa no Final do Exercício</t>
  </si>
  <si>
    <t>Lucro (Prejuízo) dos exercícios</t>
  </si>
  <si>
    <t xml:space="preserve">   Equivalência patrimonial</t>
  </si>
  <si>
    <t>Debêntures Conversíveis em Açoes</t>
  </si>
  <si>
    <t>Pagamento de empréstimos e financiamentos - Partes Relacionadas</t>
  </si>
  <si>
    <t xml:space="preserve">   Perdas extraordinárias, ociosidade e ajuste valor de mercado com estoques</t>
  </si>
  <si>
    <t xml:space="preserve">   Reclassificação para propriedade para investimento</t>
  </si>
  <si>
    <t>Aquisição ao Intangível</t>
  </si>
  <si>
    <t>Passivo a descoberto</t>
  </si>
  <si>
    <t>Ativo Total</t>
  </si>
  <si>
    <t>Ativo Circulante</t>
  </si>
  <si>
    <t>Contas a Receber de Clientes</t>
  </si>
  <si>
    <t>Imposto de Renda e Contribuição Social Diferidos</t>
  </si>
  <si>
    <t>Despesas Antecipadas</t>
  </si>
  <si>
    <t>Adiantamento a Fornecedores</t>
  </si>
  <si>
    <t>Ativos Classificados como Mantidos para Venda</t>
  </si>
  <si>
    <t>Ativo Não Circulante</t>
  </si>
  <si>
    <t>Depósitos Judiciais</t>
  </si>
  <si>
    <t xml:space="preserve">Investimentos </t>
  </si>
  <si>
    <t>Passivo Total</t>
  </si>
  <si>
    <t>Passivo Circulante</t>
  </si>
  <si>
    <t>Salários, Provisões e Contribuição Social</t>
  </si>
  <si>
    <t>Comissões a Pagar</t>
  </si>
  <si>
    <t>Adiantamento de Clientes</t>
  </si>
  <si>
    <t>Participações no Resultado</t>
  </si>
  <si>
    <t>Provisão Multas Contratuais</t>
  </si>
  <si>
    <t>Passivo Não Circulante</t>
  </si>
  <si>
    <t>Provisão para Riscos Tributários, Trabalhistas e Cíveis</t>
  </si>
  <si>
    <t>Provisão para Passivo a Descoberto em Controladas em Conjunto</t>
  </si>
  <si>
    <t>Atribuído a Participação dos Acionistas Não-Controladores</t>
  </si>
  <si>
    <t>Patrimônio Líquido</t>
  </si>
  <si>
    <t>Capital Social</t>
  </si>
  <si>
    <t>Reserva de Capital</t>
  </si>
  <si>
    <t>Reservas e Transações de Capital</t>
  </si>
  <si>
    <t>Opções Outorgadas</t>
  </si>
  <si>
    <t>Prejuízos Acumulados</t>
  </si>
  <si>
    <t>Balanço Patrimonial (R$ mil)</t>
  </si>
  <si>
    <t>Outros Créditos</t>
  </si>
  <si>
    <t>Ebitda Ajustado e Reconciliação do Ebitda Ajustado - Consolidado (R$ mil)</t>
  </si>
  <si>
    <t>Order Backlog</t>
  </si>
  <si>
    <t>Order Intake</t>
  </si>
  <si>
    <t>Pedidos de Compra (R$ milhões)</t>
  </si>
  <si>
    <t>Lupatech S.A.</t>
  </si>
  <si>
    <t>Data-base</t>
  </si>
  <si>
    <t>Planilha de dados históricos financeiros e operacionais</t>
  </si>
  <si>
    <t>ri@lupatech.com.br</t>
  </si>
  <si>
    <t>Vila Cordeiro, São Paulo, SP</t>
  </si>
  <si>
    <t>CEP 04583-110</t>
  </si>
  <si>
    <t>www.lupatech.com.br/ri</t>
  </si>
  <si>
    <t>Avenida Doutor Chucri Zaidan, 1.550, conjunto 2705</t>
  </si>
  <si>
    <t>Cash and cash equivalents (R$ thd)</t>
  </si>
  <si>
    <t>Cash and Cash Equivalents</t>
  </si>
  <si>
    <t>Securities-restricted</t>
  </si>
  <si>
    <t>Debts (R$ thd)</t>
  </si>
  <si>
    <t>Short Term</t>
  </si>
  <si>
    <t>Debentures Convertible into Shares</t>
  </si>
  <si>
    <t>Long Term</t>
  </si>
  <si>
    <t>Total Debts</t>
  </si>
  <si>
    <t>Marketable securities</t>
  </si>
  <si>
    <t>Net Debt</t>
  </si>
  <si>
    <t>Financial Results (R$ thd)</t>
  </si>
  <si>
    <t>Financial Revenue*</t>
  </si>
  <si>
    <t>Financial Expense*</t>
  </si>
  <si>
    <t>Net Financial Results*</t>
  </si>
  <si>
    <t>Net Exchange Variance</t>
  </si>
  <si>
    <t>Net Financial Results - Total</t>
  </si>
  <si>
    <t>* Excluding Exchange Variance</t>
  </si>
  <si>
    <t>Cash Flow from Operating Activities</t>
  </si>
  <si>
    <t>Profit (Loss) for the periods</t>
  </si>
  <si>
    <t>Adjustments:</t>
  </si>
  <si>
    <t xml:space="preserve">   Depreciation and Amortization</t>
  </si>
  <si>
    <t xml:space="preserve">   Equity</t>
  </si>
  <si>
    <t xml:space="preserve">   Income from sale of property, plant and equipment</t>
  </si>
  <si>
    <t xml:space="preserve">   Extraordinary losses, idleness and market value adjustment with inventories</t>
  </si>
  <si>
    <t xml:space="preserve">   Financial charges and exchange variation on financing</t>
  </si>
  <si>
    <t xml:space="preserve">   Reversal (Provision) for loss due to non-recoverability of assets </t>
  </si>
  <si>
    <t xml:space="preserve">   Deferred Income Tax and Social Contribution </t>
  </si>
  <si>
    <t xml:space="preserve">   Reclassification to investment property</t>
  </si>
  <si>
    <t xml:space="preserve">   Inventory obsolescence</t>
  </si>
  <si>
    <t xml:space="preserve">   (Reversal) Estimated losses for doubtful accounts</t>
  </si>
  <si>
    <t xml:space="preserve">   Actual losses with doubtful accounts</t>
  </si>
  <si>
    <t xml:space="preserve">   Adjust to present value</t>
  </si>
  <si>
    <t>Changes in Assets &amp; Liabilities</t>
  </si>
  <si>
    <t xml:space="preserve">   (Increase) Decrease in Accounts Receivable</t>
  </si>
  <si>
    <t xml:space="preserve">   (Increase) Decrease in Inventories</t>
  </si>
  <si>
    <t xml:space="preserve">   (Increase) Decrease in Recoverable Taxes</t>
  </si>
  <si>
    <t xml:space="preserve">   (Increase) Decrease in Other Assets</t>
  </si>
  <si>
    <t xml:space="preserve">   (Increase) Decrease in  Suppliers</t>
  </si>
  <si>
    <t xml:space="preserve">   (Increase) Decrease in Taxes Payable</t>
  </si>
  <si>
    <t xml:space="preserve">   (Increase) Decrease in Others Accounts Payable</t>
  </si>
  <si>
    <t>Net Cash Flow from Operating Activities</t>
  </si>
  <si>
    <t>Cash Flow from Investment Activities</t>
  </si>
  <si>
    <t>Capital payment in subsidiary</t>
  </si>
  <si>
    <t>Cash from discontinued operations</t>
  </si>
  <si>
    <t>Investment property</t>
  </si>
  <si>
    <t>Short Liabilities</t>
  </si>
  <si>
    <t>Bonds and securities - restricted account</t>
  </si>
  <si>
    <t>Aquisition of Property, Plant and Equipment</t>
  </si>
  <si>
    <t>Aquisition of Intangible Assets</t>
  </si>
  <si>
    <t>Net Cash Flow from (Used in) Investment Activities</t>
  </si>
  <si>
    <t>Cash Flow from Financing Activities</t>
  </si>
  <si>
    <t>Borrowing and financing</t>
  </si>
  <si>
    <t>Payment of loans and financing - Related Parties</t>
  </si>
  <si>
    <t>Capital increase (decrease)</t>
  </si>
  <si>
    <t>Payment of loans and financing</t>
  </si>
  <si>
    <t>Net Cash Flow from Financing Activities</t>
  </si>
  <si>
    <t>Net Increase (Decrease) in Cash and Cash Equivalents</t>
  </si>
  <si>
    <t>At the Beginning of the Period</t>
  </si>
  <si>
    <t>At the End of the Period</t>
  </si>
  <si>
    <t>Net Revenue From Sales</t>
  </si>
  <si>
    <t>Cost of Goods and Services Sold</t>
  </si>
  <si>
    <t>Gross Profit</t>
  </si>
  <si>
    <t>Operating Income/Expenses</t>
  </si>
  <si>
    <t xml:space="preserve">   Selling</t>
  </si>
  <si>
    <t xml:space="preserve">   General and Administrative</t>
  </si>
  <si>
    <t xml:space="preserve">   Management Fees</t>
  </si>
  <si>
    <t>   Other Operation Income (Expenses)</t>
  </si>
  <si>
    <t xml:space="preserve"> Net Financial Result</t>
  </si>
  <si>
    <t xml:space="preserve">      Financial Income</t>
  </si>
  <si>
    <t xml:space="preserve">      Financial Expenses</t>
  </si>
  <si>
    <t xml:space="preserve">      Net Exchange Variance</t>
  </si>
  <si>
    <t>Loss Before Income Tax and Social Contribution</t>
  </si>
  <si>
    <t>Provision Income Tax and Social Contribution - Current</t>
  </si>
  <si>
    <t>Provision Income Tax and Social Contribution - Deferred</t>
  </si>
  <si>
    <t>Profit for the periods</t>
  </si>
  <si>
    <t>Loss from Discontinued Operations</t>
  </si>
  <si>
    <t>Income Statements (R$ thd)</t>
  </si>
  <si>
    <t>Receita Bruta de Vendas</t>
  </si>
  <si>
    <t>Balance Sheet  (R$ thd)</t>
  </si>
  <si>
    <t>Total Asset</t>
  </si>
  <si>
    <t>Current Assets</t>
  </si>
  <si>
    <t>Accounts Receivable</t>
  </si>
  <si>
    <t>Inventories</t>
  </si>
  <si>
    <t>Recoverable Taxes</t>
  </si>
  <si>
    <t>Other Accounts Receivable</t>
  </si>
  <si>
    <t>Prepaid Expenses</t>
  </si>
  <si>
    <t>Advances to Suppliers</t>
  </si>
  <si>
    <t>Assets Classified as Held for Sale</t>
  </si>
  <si>
    <t>Non-Current Assets</t>
  </si>
  <si>
    <t>Other Credits</t>
  </si>
  <si>
    <t>Judicial Deposits</t>
  </si>
  <si>
    <t>Deferred Income Tax and Social Contribution</t>
  </si>
  <si>
    <t xml:space="preserve">Investments </t>
  </si>
  <si>
    <t>Property, Plant and Equipment</t>
  </si>
  <si>
    <t>Intangible Assets</t>
  </si>
  <si>
    <t>Total Liabilities and Shareholders Equity</t>
  </si>
  <si>
    <t>Current Liabilities</t>
  </si>
  <si>
    <t>Provisions Payroll and Payroll Payable</t>
  </si>
  <si>
    <t>Commissions Payable</t>
  </si>
  <si>
    <t>Taxes Payable</t>
  </si>
  <si>
    <t>Advances from Customers</t>
  </si>
  <si>
    <t>Profit Sharing</t>
  </si>
  <si>
    <t>Other Accounts Payable</t>
  </si>
  <si>
    <t>Provision for Contractual Fines</t>
  </si>
  <si>
    <t>Non-Current Liabilities</t>
  </si>
  <si>
    <t>Provision for Contigencies</t>
  </si>
  <si>
    <t>Provision for Negative Equity in Subsidiaries</t>
  </si>
  <si>
    <t>Shareholders' Equity</t>
  </si>
  <si>
    <t>Capital Stock</t>
  </si>
  <si>
    <t>Capital reserve</t>
  </si>
  <si>
    <t>Capital Transaction Reserve</t>
  </si>
  <si>
    <t>Options Granted</t>
  </si>
  <si>
    <t>Accumulated Losses</t>
  </si>
  <si>
    <t>Non-Controlling Interests</t>
  </si>
  <si>
    <t>Investments (R$ thd)</t>
  </si>
  <si>
    <t>Others Investments</t>
  </si>
  <si>
    <t>Fixed Assets</t>
  </si>
  <si>
    <t>Working Capital (R$ thd)</t>
  </si>
  <si>
    <t>Advances of suppliers</t>
  </si>
  <si>
    <t>Recoverable taxes</t>
  </si>
  <si>
    <t>Suppliers</t>
  </si>
  <si>
    <t>Taxes payable</t>
  </si>
  <si>
    <t>Other Accounts Payable/Other Obligations</t>
  </si>
  <si>
    <t>Payroll and charges</t>
  </si>
  <si>
    <t>Total Liabilities</t>
  </si>
  <si>
    <t>Working Capital Employed</t>
  </si>
  <si>
    <t>Working Capital Variation</t>
  </si>
  <si>
    <t>Adjusted Ebitda Reconciliation (R$ thd)</t>
  </si>
  <si>
    <t>SG&amp;A</t>
  </si>
  <si>
    <t>Management Compensation</t>
  </si>
  <si>
    <t>Depreciation and Amortization</t>
  </si>
  <si>
    <t>Other Operating Expenses</t>
  </si>
  <si>
    <t>Ebitda</t>
  </si>
  <si>
    <t>Result of disposal or write-off of assets</t>
  </si>
  <si>
    <t>Provisions for Legal Proceedings</t>
  </si>
  <si>
    <t>Idle expenses</t>
  </si>
  <si>
    <t>Restructuring Process and Other Extraordinary</t>
  </si>
  <si>
    <t>Adjusted EBITDA</t>
  </si>
  <si>
    <t>Other Operating (Expenses) (R$ thd)</t>
  </si>
  <si>
    <t>Products</t>
  </si>
  <si>
    <t>Expenses with Idleness - Products</t>
  </si>
  <si>
    <t>Services</t>
  </si>
  <si>
    <t>Expenses with Idleness - Services</t>
  </si>
  <si>
    <t>Expenses (R$ thd)</t>
  </si>
  <si>
    <t>Total Sales Expenses</t>
  </si>
  <si>
    <t>Sales Expenses - Products</t>
  </si>
  <si>
    <t>Sales Expenses - Services</t>
  </si>
  <si>
    <t>Total Administrative Expenses</t>
  </si>
  <si>
    <t>Administrative Expenses - Products</t>
  </si>
  <si>
    <t>Administrative Expenses - Services</t>
  </si>
  <si>
    <t>Management Fees</t>
  </si>
  <si>
    <t>Total Sales, Administrative and Management Fees Expenses</t>
  </si>
  <si>
    <t>Gross Profit (R$ thd)</t>
  </si>
  <si>
    <t>Gross Margin - Products</t>
  </si>
  <si>
    <t>Gross Margin - Services</t>
  </si>
  <si>
    <t>Gross Margin - Total</t>
  </si>
  <si>
    <t>Depreciation</t>
  </si>
  <si>
    <t>Depreciation Products</t>
  </si>
  <si>
    <t>Depreciation Services</t>
  </si>
  <si>
    <t>Gross Profit without depreciation</t>
  </si>
  <si>
    <t>Gross Profit without depreciation Products</t>
  </si>
  <si>
    <t>*n/a - not applied</t>
  </si>
  <si>
    <t>Net Revenue (R$ thd)</t>
  </si>
  <si>
    <t>Valves</t>
  </si>
  <si>
    <t>Ropes and Composites</t>
  </si>
  <si>
    <t>% of net revenue = Products</t>
  </si>
  <si>
    <t>% of net revenue = Services</t>
  </si>
  <si>
    <t>Gross Sales Revenue</t>
  </si>
  <si>
    <t>Purchase Orders (R$ million)</t>
  </si>
  <si>
    <t xml:space="preserve">Relações com Investidores </t>
  </si>
  <si>
    <t>Investor Relations</t>
  </si>
  <si>
    <t>Base-date</t>
  </si>
  <si>
    <t>Historical financial and operating data spreadsheet</t>
  </si>
  <si>
    <t>Quarterly reports, press releases, annual reports and quarterly financial statements are available on the Investor Relations website</t>
  </si>
  <si>
    <t>Relatórios trimestrais, press releases, relatórios anuais e as demonstrações financeiras trimestrais estão disponíveis no website de Relações de Investidores</t>
  </si>
  <si>
    <t>*including sales taxes</t>
  </si>
  <si>
    <t xml:space="preserve">*com impostos sobre vendas </t>
  </si>
  <si>
    <t>1T 2024</t>
  </si>
  <si>
    <t>-</t>
  </si>
  <si>
    <t xml:space="preserve">          - </t>
  </si>
  <si>
    <t xml:space="preserve"> -</t>
  </si>
  <si>
    <t>2T 2024</t>
  </si>
  <si>
    <t>Lucro (Prejuízo) por Ações</t>
  </si>
  <si>
    <t>Profit (Loss) per Shares</t>
  </si>
  <si>
    <t>#Ações</t>
  </si>
  <si>
    <t>#Shares</t>
  </si>
  <si>
    <t>Recursos provenientes de venda de imobilizado</t>
  </si>
  <si>
    <t>Resources from the sale of fixed assets</t>
  </si>
  <si>
    <t>3T 2024</t>
  </si>
  <si>
    <t>4T 2024</t>
  </si>
  <si>
    <t xml:space="preserve">   Variação cambial sobre investimentos no exterior </t>
  </si>
  <si>
    <t xml:space="preserve">   Exchange variation on investments abroad </t>
  </si>
  <si>
    <t>1T 2025</t>
  </si>
  <si>
    <t>Financial applications</t>
  </si>
  <si>
    <t>Aplicações financeiras</t>
  </si>
  <si>
    <t>Ajustes Acumulados de Conversão</t>
  </si>
  <si>
    <t>Accumulated conversion adjustments</t>
  </si>
  <si>
    <t>2T 2025</t>
  </si>
  <si>
    <t>3T 2025</t>
  </si>
  <si>
    <t>4T 2025</t>
  </si>
  <si>
    <t>Suppliers - bankruptcy claims</t>
  </si>
  <si>
    <t>Suppliers - bankruptcy claims - Class I</t>
  </si>
  <si>
    <t>Loans and Financing</t>
  </si>
  <si>
    <t>Loans and Financing - bankruptcy claims</t>
  </si>
  <si>
    <t>Obligations and Provisions for Labor Risks - bankruptcy claims</t>
  </si>
  <si>
    <t>Other obligations - bankruptcy claims</t>
  </si>
  <si>
    <t>Obligations and Provisions Labor Risks - bankruptcy claims</t>
  </si>
  <si>
    <t>Loans and financing - bankruptcy claims</t>
  </si>
  <si>
    <t>   Equity Method Income</t>
  </si>
  <si>
    <t>Empréstimos e financiamentos - créditos concursais</t>
  </si>
  <si>
    <t>Empréstimos e financiamentos</t>
  </si>
  <si>
    <t>Fornecedores - créditos concursais</t>
  </si>
  <si>
    <t>Empréstimos e Financiamentos</t>
  </si>
  <si>
    <t>Empréstimos e Financiamentos - créditos concursais</t>
  </si>
  <si>
    <t>Obrigações e provisões riscos trabalhistas - créditos concursais</t>
  </si>
  <si>
    <t>Outras obrigações - créditos concursais</t>
  </si>
  <si>
    <t>Fornecedores - créditos concursais - Classe I</t>
  </si>
  <si>
    <t>31/03/2026</t>
  </si>
  <si>
    <t>03/31/2026</t>
  </si>
  <si>
    <t>1T 2026</t>
  </si>
  <si>
    <t xml:space="preserve">   Perda baixa de ágio - indedutível</t>
  </si>
  <si>
    <t xml:space="preserve">   Loss on the sale of goodwill - non-deductible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</si>
</sst>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  <numFmt numFmtId="167" formatCode="_(* #,##0_);_(* \(#,##0\);_(* &quot;-&quot;??_);_(@_)"/>
    <numFmt numFmtId="168" formatCode="[$¥-411]#,##0"/>
    <numFmt numFmtId="169" formatCode="_-* #,##0.0_-;\-* #,##0.0_-;_-* &quot;-&quot;??_-;_-@_-"/>
    <numFmt numFmtId="170" formatCode="_(* #,##0.0_);_(* \(#,##0.0\);_(* &quot;-&quot;?_);_(@_)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_([$€-2]* #,##0.00_);_([$€-2]* \(#,##0.00\);_([$€-2]* &quot;-&quot;??_)"/>
    <numFmt numFmtId="174" formatCode="0."/>
    <numFmt numFmtId="175" formatCode="_(&quot;R$ &quot;* #,##0.00_);_(&quot;R$ &quot;* \(#,##0.00\);_(&quot;R$ &quot;* &quot;-&quot;??_);_(@_)"/>
    <numFmt numFmtId="176" formatCode="0%_);\(0%\)"/>
    <numFmt numFmtId="177" formatCode="_-&quot;$&quot;* #,##0_-;\-&quot;$&quot;* #,##0_-;_-&quot;$&quot;* &quot;-&quot;_-;_-@_-"/>
    <numFmt numFmtId="178" formatCode="_-&quot;$&quot;* #,##0.00_-;\-&quot;$&quot;* #,##0.00_-;_-&quot;$&quot;* &quot;-&quot;??_-;_-@_-"/>
    <numFmt numFmtId="179" formatCode="_-* #,##0\ &quot;zł&quot;_-;\-* #,##0\ &quot;zł&quot;_-;_-* &quot;-&quot;\ &quot;zł&quot;_-;_-@_-"/>
    <numFmt numFmtId="180" formatCode="_-* #,##0.00\ &quot;zł&quot;_-;\-* #,##0.00\ &quot;zł&quot;_-;_-* &quot;-&quot;??\ &quot;zł&quot;_-;_-@_-"/>
    <numFmt numFmtId="181" formatCode="#,#00"/>
    <numFmt numFmtId="182" formatCode="%#,#00"/>
    <numFmt numFmtId="183" formatCode="#.##000"/>
    <numFmt numFmtId="184" formatCode="_ * #,##0.00_ ;_ * \-#,##0.00_ ;_ * &quot;-&quot;??_ ;_ @_ "/>
    <numFmt numFmtId="185" formatCode="_([$€]* #,##0.00_);_([$€]* \(#,##0.00\);_([$€]* &quot;-&quot;??_);_(@_)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  <font>
      <sz val="11"/>
      <color theme="2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</font>
    <font>
      <sz val="10.5"/>
      <color theme="1"/>
      <name val="Times New Roman"/>
      <family val="1"/>
    </font>
    <font>
      <b/>
      <sz val="10.5"/>
      <color theme="1"/>
      <name val="Times New Roman"/>
      <family val="1"/>
    </font>
    <font>
      <sz val="12"/>
      <color theme="1"/>
      <name val="Times New Roman"/>
      <family val="1"/>
    </font>
    <font>
      <b/>
      <sz val="10.5"/>
      <color rgb="FFFF0000"/>
      <name val="Times New Roman"/>
      <family val="1"/>
    </font>
    <font>
      <sz val="10.5"/>
      <color rgb="FFFF0000"/>
      <name val="Times New Roman"/>
      <family val="1"/>
    </font>
    <font>
      <sz val="10"/>
      <name val="Arial"/>
      <family val="2"/>
    </font>
    <font>
      <sz val="11"/>
      <color rgb="FFFF0000"/>
      <name val="Times New Roman"/>
      <family val="1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8.5"/>
      <name val="Microsoft Sans Serif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rgb="FF7F7F7F"/>
      <name val="Times New Roman"/>
      <family val="1"/>
    </font>
    <font>
      <b/>
      <sz val="10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0"/>
      <name val="Times New Roman"/>
      <family val="1"/>
    </font>
    <font>
      <sz val="8"/>
      <color rgb="FF000000"/>
      <name val="Times New Roman"/>
      <family val="1"/>
    </font>
    <font>
      <u/>
      <sz val="11"/>
      <color theme="10"/>
      <name val="Times New Roman"/>
      <family val="1"/>
    </font>
    <font>
      <b/>
      <sz val="16"/>
      <color rgb="FFA5A5A5"/>
      <name val="Times New Roman"/>
      <family val="1"/>
    </font>
    <font>
      <b/>
      <sz val="12"/>
      <color theme="1"/>
      <name val="Times New Roman"/>
      <family val="1"/>
    </font>
    <font>
      <sz val="10.5"/>
      <color rgb="FF000000"/>
      <name val="Times New Roman"/>
      <family val="1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sz val="10"/>
      <name val="Arial CE"/>
    </font>
    <font>
      <sz val="12"/>
      <name val="Arial"/>
      <family val="2"/>
    </font>
    <font>
      <sz val="10"/>
      <name val="Helv"/>
    </font>
    <font>
      <b/>
      <sz val="10"/>
      <name val="Tahoma"/>
      <family val="2"/>
    </font>
    <font>
      <sz val="8"/>
      <color indexed="18"/>
      <name val="Times New Roman"/>
      <family val="1"/>
    </font>
    <font>
      <sz val="12"/>
      <name val="Courier"/>
      <family val="3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1"/>
      <color indexed="62"/>
      <name val="Calibri"/>
      <family val="2"/>
    </font>
    <font>
      <b/>
      <sz val="1"/>
      <color indexed="8"/>
      <name val="Courier"/>
      <family val="3"/>
    </font>
    <font>
      <i/>
      <sz val="1"/>
      <color indexed="8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E5FBFF"/>
        <bgColor indexed="64"/>
      </patternFill>
    </fill>
    <fill>
      <patternFill patternType="solid">
        <fgColor rgb="FFF3FDFF"/>
        <bgColor indexed="64"/>
      </patternFill>
    </fill>
    <fill>
      <patternFill patternType="solid">
        <fgColor rgb="FF79DC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57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5" fillId="0" borderId="0"/>
    <xf numFmtId="0" fontId="17" fillId="0" borderId="0"/>
    <xf numFmtId="0" fontId="18" fillId="0" borderId="0" applyNumberForma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" fillId="0" borderId="0"/>
    <xf numFmtId="0" fontId="20" fillId="0" borderId="0">
      <protection locked="0"/>
    </xf>
    <xf numFmtId="0" fontId="20" fillId="0" borderId="0">
      <alignment vertical="top" wrapText="1"/>
      <protection locked="0"/>
    </xf>
    <xf numFmtId="43" fontId="20" fillId="0" borderId="0" applyFont="0" applyFill="0" applyBorder="0" applyAlignment="0" applyProtection="0"/>
    <xf numFmtId="168" fontId="15" fillId="0" borderId="0"/>
    <xf numFmtId="168" fontId="15" fillId="0" borderId="0"/>
    <xf numFmtId="173" fontId="15" fillId="0" borderId="0"/>
    <xf numFmtId="168" fontId="1" fillId="0" borderId="0"/>
    <xf numFmtId="0" fontId="15" fillId="0" borderId="0"/>
    <xf numFmtId="168" fontId="1" fillId="0" borderId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15" fillId="0" borderId="0"/>
    <xf numFmtId="168" fontId="15" fillId="0" borderId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34" fillId="8" borderId="0" applyNumberFormat="0" applyFont="0" applyFill="0" applyBorder="0" applyProtection="0">
      <alignment horizontal="left"/>
    </xf>
    <xf numFmtId="173" fontId="15" fillId="0" borderId="0" applyFont="0" applyFill="0" applyBorder="0" applyAlignment="0" applyProtection="0"/>
    <xf numFmtId="174" fontId="36" fillId="9" borderId="0">
      <alignment horizontal="left" vertical="top"/>
    </xf>
    <xf numFmtId="0" fontId="37" fillId="9" borderId="0">
      <alignment horizontal="left" wrapText="1" indent="2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38" fillId="0" borderId="0"/>
    <xf numFmtId="176" fontId="15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5" fillId="0" borderId="0"/>
    <xf numFmtId="0" fontId="40" fillId="0" borderId="0"/>
    <xf numFmtId="0" fontId="40" fillId="0" borderId="0"/>
    <xf numFmtId="0" fontId="41" fillId="9" borderId="0">
      <alignment wrapText="1"/>
    </xf>
    <xf numFmtId="0" fontId="35" fillId="0" borderId="0" applyFill="0" applyBorder="0" applyProtection="0">
      <alignment horizontal="left" vertical="top"/>
    </xf>
    <xf numFmtId="38" fontId="42" fillId="0" borderId="0" applyNumberFormat="0" applyBorder="0" applyAlignment="0">
      <protection locked="0"/>
    </xf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173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5" fillId="0" borderId="0"/>
    <xf numFmtId="168" fontId="15" fillId="0" borderId="0"/>
    <xf numFmtId="168" fontId="15" fillId="0" borderId="0"/>
    <xf numFmtId="168" fontId="15" fillId="0" borderId="0"/>
    <xf numFmtId="0" fontId="15" fillId="0" borderId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5" fillId="12" borderId="0" applyNumberFormat="0" applyBorder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7" fillId="25" borderId="5" applyNumberFormat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9" fillId="0" borderId="0">
      <protection locked="0"/>
    </xf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9" borderId="0" applyNumberFormat="0" applyBorder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1" fillId="0" borderId="0">
      <protection locked="0"/>
    </xf>
    <xf numFmtId="0" fontId="49" fillId="0" borderId="0">
      <protection locked="0"/>
    </xf>
    <xf numFmtId="0" fontId="52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52" fillId="0" borderId="0">
      <protection locked="0"/>
    </xf>
    <xf numFmtId="181" fontId="49" fillId="0" borderId="0">
      <protection locked="0"/>
    </xf>
    <xf numFmtId="0" fontId="53" fillId="11" borderId="0" applyNumberFormat="0" applyBorder="0" applyAlignment="0" applyProtection="0"/>
    <xf numFmtId="0" fontId="54" fillId="30" borderId="0" applyNumberFormat="0" applyBorder="0" applyAlignment="0" applyProtection="0"/>
    <xf numFmtId="0" fontId="15" fillId="0" borderId="0"/>
    <xf numFmtId="0" fontId="15" fillId="0" borderId="0"/>
    <xf numFmtId="16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182" fontId="49" fillId="0" borderId="0">
      <protection locked="0"/>
    </xf>
    <xf numFmtId="183" fontId="49" fillId="0" borderId="0">
      <protection locked="0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43" fontId="3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9" applyNumberFormat="0" applyFill="0" applyAlignment="0" applyProtection="0"/>
    <xf numFmtId="0" fontId="59" fillId="0" borderId="10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1" fillId="0" borderId="0">
      <protection locked="0"/>
    </xf>
    <xf numFmtId="0" fontId="51" fillId="0" borderId="0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168" fontId="15" fillId="0" borderId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39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5" fillId="0" borderId="0"/>
    <xf numFmtId="0" fontId="15" fillId="0" borderId="0"/>
    <xf numFmtId="168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185" fontId="1" fillId="0" borderId="0"/>
    <xf numFmtId="0" fontId="1" fillId="0" borderId="0"/>
    <xf numFmtId="168" fontId="15" fillId="0" borderId="0"/>
    <xf numFmtId="0" fontId="33" fillId="0" borderId="0"/>
    <xf numFmtId="0" fontId="33" fillId="0" borderId="0"/>
    <xf numFmtId="0" fontId="33" fillId="0" borderId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08">
    <xf numFmtId="0" fontId="0" fillId="0" borderId="0" xfId="0"/>
    <xf numFmtId="165" fontId="3" fillId="0" borderId="0" xfId="3" applyNumberFormat="1" applyFont="1" applyFill="1"/>
    <xf numFmtId="165" fontId="3" fillId="0" borderId="0" xfId="3" applyNumberFormat="1" applyFont="1" applyFill="1" applyAlignment="1">
      <alignment horizontal="right"/>
    </xf>
    <xf numFmtId="0" fontId="3" fillId="0" borderId="0" xfId="0" applyFont="1"/>
    <xf numFmtId="0" fontId="2" fillId="2" borderId="0" xfId="0" applyFont="1" applyFill="1" applyAlignment="1">
      <alignment horizontal="left" vertical="center"/>
    </xf>
    <xf numFmtId="0" fontId="4" fillId="4" borderId="0" xfId="0" applyFont="1" applyFill="1"/>
    <xf numFmtId="165" fontId="4" fillId="4" borderId="0" xfId="3" applyNumberFormat="1" applyFont="1" applyFill="1" applyAlignment="1">
      <alignment horizontal="right"/>
    </xf>
    <xf numFmtId="0" fontId="8" fillId="0" borderId="0" xfId="0" applyFont="1"/>
    <xf numFmtId="165" fontId="4" fillId="4" borderId="0" xfId="1" applyNumberFormat="1" applyFont="1" applyFill="1" applyAlignment="1">
      <alignment horizontal="right"/>
    </xf>
    <xf numFmtId="165" fontId="3" fillId="0" borderId="0" xfId="1" applyNumberFormat="1" applyFont="1" applyFill="1" applyAlignment="1">
      <alignment horizontal="right"/>
    </xf>
    <xf numFmtId="165" fontId="3" fillId="4" borderId="0" xfId="3" applyNumberFormat="1" applyFont="1" applyFill="1"/>
    <xf numFmtId="0" fontId="4" fillId="4" borderId="0" xfId="0" applyFont="1" applyFill="1" applyAlignment="1">
      <alignment vertical="center" wrapText="1"/>
    </xf>
    <xf numFmtId="0" fontId="4" fillId="0" borderId="0" xfId="0" applyFont="1"/>
    <xf numFmtId="167" fontId="10" fillId="0" borderId="0" xfId="3" applyNumberFormat="1" applyFont="1" applyFill="1" applyAlignment="1">
      <alignment horizontal="right"/>
    </xf>
    <xf numFmtId="167" fontId="11" fillId="3" borderId="0" xfId="3" applyNumberFormat="1" applyFont="1" applyFill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6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167" fontId="11" fillId="4" borderId="0" xfId="3" applyNumberFormat="1" applyFont="1" applyFill="1" applyAlignment="1">
      <alignment horizontal="right"/>
    </xf>
    <xf numFmtId="167" fontId="11" fillId="0" borderId="0" xfId="3" applyNumberFormat="1" applyFont="1" applyFill="1" applyAlignment="1">
      <alignment horizontal="right"/>
    </xf>
    <xf numFmtId="164" fontId="10" fillId="0" borderId="0" xfId="3" applyFont="1" applyFill="1" applyAlignment="1">
      <alignment horizontal="right"/>
    </xf>
    <xf numFmtId="166" fontId="8" fillId="0" borderId="0" xfId="2" applyNumberFormat="1" applyFont="1" applyFill="1" applyAlignment="1">
      <alignment horizontal="right"/>
    </xf>
    <xf numFmtId="165" fontId="8" fillId="0" borderId="0" xfId="3" applyNumberFormat="1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/>
    <xf numFmtId="165" fontId="10" fillId="0" borderId="0" xfId="1" applyNumberFormat="1" applyFont="1" applyFill="1" applyAlignment="1">
      <alignment horizontal="right"/>
    </xf>
    <xf numFmtId="165" fontId="11" fillId="4" borderId="0" xfId="1" applyNumberFormat="1" applyFont="1" applyFill="1" applyAlignment="1">
      <alignment horizontal="right"/>
    </xf>
    <xf numFmtId="165" fontId="10" fillId="0" borderId="0" xfId="3" applyNumberFormat="1" applyFont="1" applyFill="1" applyAlignment="1">
      <alignment horizontal="right"/>
    </xf>
    <xf numFmtId="165" fontId="11" fillId="3" borderId="0" xfId="1" applyNumberFormat="1" applyFont="1" applyFill="1" applyAlignment="1">
      <alignment horizontal="right"/>
    </xf>
    <xf numFmtId="165" fontId="11" fillId="3" borderId="0" xfId="3" applyNumberFormat="1" applyFont="1" applyFill="1" applyAlignment="1">
      <alignment horizontal="right"/>
    </xf>
    <xf numFmtId="167" fontId="13" fillId="0" borderId="0" xfId="3" applyNumberFormat="1" applyFont="1" applyFill="1" applyAlignment="1">
      <alignment horizontal="right"/>
    </xf>
    <xf numFmtId="0" fontId="3" fillId="0" borderId="1" xfId="0" applyFont="1" applyBorder="1"/>
    <xf numFmtId="0" fontId="9" fillId="7" borderId="0" xfId="0" applyFont="1" applyFill="1"/>
    <xf numFmtId="0" fontId="5" fillId="7" borderId="0" xfId="0" applyFont="1" applyFill="1" applyProtection="1">
      <protection locked="0"/>
    </xf>
    <xf numFmtId="0" fontId="5" fillId="7" borderId="0" xfId="0" applyFont="1" applyFill="1"/>
    <xf numFmtId="0" fontId="9" fillId="7" borderId="2" xfId="0" applyFont="1" applyFill="1" applyBorder="1"/>
    <xf numFmtId="0" fontId="9" fillId="7" borderId="1" xfId="0" applyFont="1" applyFill="1" applyBorder="1"/>
    <xf numFmtId="165" fontId="3" fillId="0" borderId="0" xfId="3" applyNumberFormat="1" applyFont="1" applyFill="1" applyBorder="1"/>
    <xf numFmtId="167" fontId="10" fillId="0" borderId="1" xfId="3" applyNumberFormat="1" applyFont="1" applyFill="1" applyBorder="1" applyAlignment="1">
      <alignment horizontal="right"/>
    </xf>
    <xf numFmtId="167" fontId="10" fillId="0" borderId="0" xfId="3" applyNumberFormat="1" applyFont="1" applyFill="1" applyBorder="1" applyAlignment="1">
      <alignment horizontal="right"/>
    </xf>
    <xf numFmtId="167" fontId="14" fillId="0" borderId="0" xfId="3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9" fillId="5" borderId="0" xfId="0" applyFont="1" applyFill="1" applyAlignment="1">
      <alignment horizontal="right" vertical="center"/>
    </xf>
    <xf numFmtId="165" fontId="3" fillId="0" borderId="0" xfId="1" applyNumberFormat="1" applyFont="1" applyAlignment="1">
      <alignment horizontal="right"/>
    </xf>
    <xf numFmtId="43" fontId="3" fillId="0" borderId="0" xfId="1" applyFont="1" applyAlignment="1">
      <alignment horizontal="right"/>
    </xf>
    <xf numFmtId="167" fontId="4" fillId="4" borderId="0" xfId="3" applyNumberFormat="1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169" fontId="3" fillId="0" borderId="0" xfId="0" applyNumberFormat="1" applyFont="1" applyAlignment="1">
      <alignment horizontal="right"/>
    </xf>
    <xf numFmtId="166" fontId="3" fillId="0" borderId="0" xfId="3" applyNumberFormat="1" applyFont="1" applyFill="1" applyAlignment="1">
      <alignment horizontal="right"/>
    </xf>
    <xf numFmtId="167" fontId="4" fillId="4" borderId="0" xfId="0" applyNumberFormat="1" applyFont="1" applyFill="1" applyAlignment="1">
      <alignment horizontal="right" vertical="center"/>
    </xf>
    <xf numFmtId="165" fontId="4" fillId="0" borderId="0" xfId="3" applyNumberFormat="1" applyFont="1" applyFill="1" applyAlignment="1">
      <alignment horizontal="right"/>
    </xf>
    <xf numFmtId="167" fontId="4" fillId="4" borderId="0" xfId="0" applyNumberFormat="1" applyFont="1" applyFill="1" applyAlignment="1">
      <alignment horizontal="right"/>
    </xf>
    <xf numFmtId="167" fontId="3" fillId="0" borderId="0" xfId="0" applyNumberFormat="1" applyFont="1" applyAlignment="1">
      <alignment horizontal="right" vertical="center"/>
    </xf>
    <xf numFmtId="167" fontId="3" fillId="0" borderId="0" xfId="3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165" fontId="4" fillId="3" borderId="0" xfId="1" applyNumberFormat="1" applyFont="1" applyFill="1" applyAlignment="1">
      <alignment horizontal="right"/>
    </xf>
    <xf numFmtId="167" fontId="4" fillId="3" borderId="0" xfId="1" applyNumberFormat="1" applyFont="1" applyFill="1" applyAlignment="1">
      <alignment horizontal="right"/>
    </xf>
    <xf numFmtId="165" fontId="4" fillId="3" borderId="0" xfId="1" applyNumberFormat="1" applyFont="1" applyFill="1" applyAlignment="1">
      <alignment horizontal="right" vertical="center"/>
    </xf>
    <xf numFmtId="167" fontId="4" fillId="0" borderId="0" xfId="0" applyNumberFormat="1" applyFont="1" applyAlignment="1">
      <alignment horizontal="right"/>
    </xf>
    <xf numFmtId="167" fontId="3" fillId="0" borderId="0" xfId="3" applyNumberFormat="1" applyFont="1" applyBorder="1" applyAlignment="1">
      <alignment horizontal="right"/>
    </xf>
    <xf numFmtId="167" fontId="3" fillId="0" borderId="1" xfId="3" applyNumberFormat="1" applyFont="1" applyBorder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3" fillId="0" borderId="0" xfId="3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7" fontId="16" fillId="0" borderId="0" xfId="0" applyNumberFormat="1" applyFont="1" applyAlignment="1">
      <alignment horizontal="right"/>
    </xf>
    <xf numFmtId="0" fontId="5" fillId="0" borderId="0" xfId="5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3" fillId="0" borderId="0" xfId="5" applyFont="1" applyAlignment="1">
      <alignment vertical="center"/>
    </xf>
    <xf numFmtId="0" fontId="25" fillId="0" borderId="0" xfId="5" applyFont="1" applyAlignment="1">
      <alignment horizontal="left" vertical="center"/>
    </xf>
    <xf numFmtId="0" fontId="26" fillId="0" borderId="0" xfId="5" applyFont="1" applyAlignment="1">
      <alignment vertical="center"/>
    </xf>
    <xf numFmtId="0" fontId="29" fillId="0" borderId="0" xfId="6" quotePrefix="1" applyFont="1" applyAlignment="1">
      <alignment horizontal="left" vertical="center"/>
    </xf>
    <xf numFmtId="0" fontId="21" fillId="0" borderId="0" xfId="5" applyFont="1" applyAlignment="1">
      <alignment vertical="center"/>
    </xf>
    <xf numFmtId="9" fontId="22" fillId="0" borderId="0" xfId="5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4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3" fillId="0" borderId="1" xfId="5" applyFont="1" applyBorder="1" applyAlignment="1">
      <alignment vertical="center"/>
    </xf>
    <xf numFmtId="0" fontId="29" fillId="0" borderId="0" xfId="6" applyFont="1" applyAlignment="1">
      <alignment vertical="center"/>
    </xf>
    <xf numFmtId="0" fontId="4" fillId="0" borderId="0" xfId="5" applyFont="1" applyAlignment="1">
      <alignment vertical="center"/>
    </xf>
    <xf numFmtId="0" fontId="27" fillId="0" borderId="0" xfId="5" applyFont="1" applyAlignment="1">
      <alignment vertical="center"/>
    </xf>
    <xf numFmtId="15" fontId="3" fillId="0" borderId="0" xfId="5" quotePrefix="1" applyNumberFormat="1" applyFont="1" applyAlignment="1">
      <alignment horizontal="left" vertical="center"/>
    </xf>
    <xf numFmtId="0" fontId="30" fillId="0" borderId="0" xfId="5" applyFont="1" applyAlignment="1">
      <alignment horizontal="left"/>
    </xf>
    <xf numFmtId="0" fontId="31" fillId="0" borderId="0" xfId="5" applyFont="1" applyAlignment="1">
      <alignment vertical="center"/>
    </xf>
    <xf numFmtId="0" fontId="31" fillId="0" borderId="1" xfId="5" applyFont="1" applyBorder="1" applyAlignment="1">
      <alignment vertical="center"/>
    </xf>
    <xf numFmtId="9" fontId="8" fillId="0" borderId="0" xfId="2" applyFont="1" applyAlignment="1">
      <alignment horizontal="right"/>
    </xf>
    <xf numFmtId="167" fontId="3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right"/>
    </xf>
    <xf numFmtId="9" fontId="3" fillId="0" borderId="0" xfId="2" applyFont="1" applyAlignment="1">
      <alignment horizontal="right"/>
    </xf>
    <xf numFmtId="0" fontId="5" fillId="7" borderId="1" xfId="0" applyFont="1" applyFill="1" applyBorder="1"/>
    <xf numFmtId="166" fontId="3" fillId="0" borderId="0" xfId="2" applyNumberFormat="1" applyFont="1" applyAlignment="1">
      <alignment horizontal="right"/>
    </xf>
    <xf numFmtId="3" fontId="32" fillId="0" borderId="0" xfId="0" applyNumberFormat="1" applyFont="1" applyAlignment="1">
      <alignment horizontal="right" vertical="center"/>
    </xf>
    <xf numFmtId="165" fontId="4" fillId="0" borderId="0" xfId="3" applyNumberFormat="1" applyFont="1" applyFill="1"/>
    <xf numFmtId="37" fontId="10" fillId="0" borderId="0" xfId="3" applyNumberFormat="1" applyFont="1" applyFill="1" applyAlignment="1">
      <alignment horizontal="right"/>
    </xf>
    <xf numFmtId="37" fontId="11" fillId="3" borderId="0" xfId="1" applyNumberFormat="1" applyFont="1" applyFill="1" applyAlignment="1">
      <alignment horizontal="right"/>
    </xf>
    <xf numFmtId="37" fontId="11" fillId="3" borderId="0" xfId="3" applyNumberFormat="1" applyFont="1" applyFill="1" applyAlignment="1">
      <alignment horizontal="right"/>
    </xf>
    <xf numFmtId="164" fontId="3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7" fontId="11" fillId="3" borderId="0" xfId="3" applyNumberFormat="1" applyFont="1" applyFill="1" applyBorder="1" applyAlignment="1">
      <alignment horizontal="right"/>
    </xf>
    <xf numFmtId="167" fontId="11" fillId="0" borderId="0" xfId="3" applyNumberFormat="1" applyFont="1" applyFill="1" applyBorder="1" applyAlignment="1">
      <alignment horizontal="right"/>
    </xf>
    <xf numFmtId="169" fontId="3" fillId="0" borderId="0" xfId="3" applyNumberFormat="1" applyFont="1" applyFill="1" applyAlignment="1">
      <alignment horizontal="right"/>
    </xf>
    <xf numFmtId="169" fontId="8" fillId="0" borderId="0" xfId="3" applyNumberFormat="1" applyFont="1" applyFill="1" applyAlignment="1">
      <alignment horizontal="right"/>
    </xf>
    <xf numFmtId="169" fontId="8" fillId="0" borderId="0" xfId="1" applyNumberFormat="1" applyFont="1" applyFill="1" applyAlignment="1">
      <alignment horizontal="right"/>
    </xf>
    <xf numFmtId="165" fontId="4" fillId="0" borderId="0" xfId="0" applyNumberFormat="1" applyFont="1"/>
    <xf numFmtId="169" fontId="8" fillId="0" borderId="0" xfId="0" applyNumberFormat="1" applyFont="1"/>
    <xf numFmtId="167" fontId="3" fillId="0" borderId="0" xfId="0" applyNumberFormat="1" applyFont="1"/>
    <xf numFmtId="165" fontId="11" fillId="0" borderId="0" xfId="1" applyNumberFormat="1" applyFont="1" applyFill="1" applyAlignment="1">
      <alignment horizontal="right"/>
    </xf>
  </cellXfs>
  <cellStyles count="572">
    <cellStyle name="%" xfId="532" xr:uid="{90ECB22F-F3A8-4FBE-A811-4DAECD91DC2B}"/>
    <cellStyle name="% 2" xfId="533" xr:uid="{5F48AAA9-AAE2-461D-89D9-C89F20AA332C}"/>
    <cellStyle name="20% - Ênfase1 2" xfId="102" xr:uid="{124785DB-7633-4F6E-9FA5-6A0BA6415889}"/>
    <cellStyle name="20% - Ênfase2 2" xfId="103" xr:uid="{95E7474E-C8BE-445E-A09F-CA8607F25089}"/>
    <cellStyle name="20% - Ênfase3 2" xfId="104" xr:uid="{E3239510-4A7A-4D97-866D-6F2A67943B5A}"/>
    <cellStyle name="20% - Ênfase4 2" xfId="105" xr:uid="{12721D52-931E-46BD-8A44-71E279510729}"/>
    <cellStyle name="20% - Ênfase5 2" xfId="106" xr:uid="{C8A6EF4C-E083-4D58-8881-FC3D099BC61C}"/>
    <cellStyle name="20% - Ênfase6 2" xfId="107" xr:uid="{60168F78-E38D-4951-A864-2EC559CBCFC6}"/>
    <cellStyle name="40% - Ênfase1 2" xfId="108" xr:uid="{A842CD92-433C-4E22-88F7-D5107E4991C5}"/>
    <cellStyle name="40% - Ênfase2 2" xfId="109" xr:uid="{670E5413-1EE2-471E-AF3A-38B188918A99}"/>
    <cellStyle name="40% - Ênfase3 2" xfId="110" xr:uid="{0D305757-53EB-4B40-90BE-5C4A139E3BF2}"/>
    <cellStyle name="40% - Ênfase4 2" xfId="111" xr:uid="{D2A71677-BAFB-465B-8560-FD6897C2022D}"/>
    <cellStyle name="40% - Ênfase5 2" xfId="112" xr:uid="{0AF3AE3E-2F1D-446A-8ACC-70D8BCB87E69}"/>
    <cellStyle name="40% - Ênfase6 2" xfId="113" xr:uid="{1D0C7FC2-4085-4F82-B8E2-E0BB02D3D55D}"/>
    <cellStyle name="60% - Ênfase1 2" xfId="114" xr:uid="{382A1450-CE24-4A94-8439-9F9C7458F72B}"/>
    <cellStyle name="60% - Ênfase2 2" xfId="115" xr:uid="{202D7733-C9CD-4C84-845F-10758F98FAF5}"/>
    <cellStyle name="60% - Ênfase3 2" xfId="116" xr:uid="{DFCBEBAE-177A-44EF-B98B-CDAD25A0E6DE}"/>
    <cellStyle name="60% - Ênfase4 2" xfId="117" xr:uid="{53789364-5169-4333-9108-7C130FE653AB}"/>
    <cellStyle name="60% - Ênfase5 2" xfId="118" xr:uid="{126F3450-5C75-4321-995E-FDDE6914ED6C}"/>
    <cellStyle name="60% - Ênfase6 2" xfId="119" xr:uid="{0E952A03-DE70-4AD3-B7F3-B8C93C7D54A2}"/>
    <cellStyle name="Bom 2" xfId="120" xr:uid="{60D9970A-801F-48DE-984E-5FA9733D26CE}"/>
    <cellStyle name="Cálculo 2" xfId="121" xr:uid="{5B632801-7D3A-496C-9921-C393795E500A}"/>
    <cellStyle name="Cálculo 2 2" xfId="122" xr:uid="{8C978FE7-6252-4631-9B28-1DC77FF3FD6E}"/>
    <cellStyle name="Cálculo 2 2 2" xfId="123" xr:uid="{B138EF1E-9B31-48F2-916D-94D6331A71DF}"/>
    <cellStyle name="Cálculo 2 2 2 2" xfId="124" xr:uid="{5B61770F-9677-4976-A19A-3C881FC904AE}"/>
    <cellStyle name="Cálculo 2 2 3" xfId="125" xr:uid="{C1340610-E607-468D-88B3-A9F38C8AF4C5}"/>
    <cellStyle name="Cálculo 2 2 3 2" xfId="126" xr:uid="{BF0833AB-F36E-4701-BD40-DB6C7C69D959}"/>
    <cellStyle name="Cálculo 2 2 4" xfId="127" xr:uid="{55CE4AC3-8928-4582-84C0-03508118937A}"/>
    <cellStyle name="Cálculo 2 3" xfId="128" xr:uid="{417BD423-51A2-435F-BCF9-0497121F8498}"/>
    <cellStyle name="Cálculo 2 3 2" xfId="129" xr:uid="{9B5643DF-73FD-48D7-B8AB-0AA16CD68D31}"/>
    <cellStyle name="Cálculo 2 4" xfId="130" xr:uid="{E41F2117-EB2A-4B49-A71E-AABBC704F4DC}"/>
    <cellStyle name="Cálculo 2 4 2" xfId="131" xr:uid="{83E75D2C-7784-4DF2-87F8-1BC0B22D16C8}"/>
    <cellStyle name="Cálculo 2 5" xfId="132" xr:uid="{A667D8B3-0E30-4EFD-A7D8-A6E20CB64382}"/>
    <cellStyle name="Cálculo 3" xfId="133" xr:uid="{05988D0D-6B6C-4AAD-BEAA-8D67B8823F32}"/>
    <cellStyle name="Cálculo 3 2" xfId="134" xr:uid="{522CAF8F-DEA6-4D4D-8689-8D0936A43741}"/>
    <cellStyle name="Cálculo 3 2 2" xfId="135" xr:uid="{E5BBDD0A-C81A-451B-802D-56B3F88CD8AC}"/>
    <cellStyle name="Cálculo 3 3" xfId="136" xr:uid="{7156F7DE-6213-4B91-B7C5-B83D376E25DE}"/>
    <cellStyle name="Cálculo 3 3 2" xfId="137" xr:uid="{F3980E18-1391-4040-A7F0-2BB5B72C4F8B}"/>
    <cellStyle name="Cálculo 3 4" xfId="138" xr:uid="{9F7E179E-8452-42DC-91B9-8EB9BBDB2A13}"/>
    <cellStyle name="Cálculo 4" xfId="139" xr:uid="{2FB5F1EB-36F8-4E32-9401-9A9A6D3E3B38}"/>
    <cellStyle name="Cálculo 4 2" xfId="140" xr:uid="{049DB554-74AE-4C4E-AADA-241EC941882B}"/>
    <cellStyle name="Cálculo 4 2 2" xfId="141" xr:uid="{5822BC0A-65A3-44AD-8593-5C7B7C963B41}"/>
    <cellStyle name="Cálculo 4 3" xfId="142" xr:uid="{631BD3C9-9DB5-4090-9F24-649F4D5E2683}"/>
    <cellStyle name="Cálculo 4 3 2" xfId="143" xr:uid="{A6C10E39-BB8F-4B7B-AE21-E53E5BF60DB0}"/>
    <cellStyle name="Cálculo 4 4" xfId="144" xr:uid="{5BE17431-6128-4F3E-93EF-A167616965AB}"/>
    <cellStyle name="Cálculo 5" xfId="145" xr:uid="{8E0023D7-EB47-4AAA-A9E9-81CA7A3669B2}"/>
    <cellStyle name="Cálculo 5 2" xfId="146" xr:uid="{CD87AD72-20E1-4A60-BB4E-84855CC2B111}"/>
    <cellStyle name="Cálculo 5 2 2" xfId="147" xr:uid="{5096AB3B-23A9-4F79-8783-967E232ECA97}"/>
    <cellStyle name="Cálculo 5 3" xfId="148" xr:uid="{01DC1477-140B-4B8E-92BB-5DC2B5C093E7}"/>
    <cellStyle name="Cálculo 5 3 2" xfId="149" xr:uid="{27880F61-A516-481A-8D80-D97E680A989B}"/>
    <cellStyle name="Cálculo 5 4" xfId="150" xr:uid="{5339555E-F8F5-4F27-B97F-C138728BE0EA}"/>
    <cellStyle name="Cálculo 6" xfId="151" xr:uid="{3CF7CD0D-9C7B-4C73-B8AA-00D31C18987E}"/>
    <cellStyle name="Cálculo 6 2" xfId="152" xr:uid="{1CBDFB05-1EA7-451B-9279-0D6DBFE9BB9E}"/>
    <cellStyle name="Cálculo 6 2 2" xfId="153" xr:uid="{E51446A0-D420-4DF8-BB53-7C13AC6F6570}"/>
    <cellStyle name="Cálculo 6 3" xfId="154" xr:uid="{B164690B-8A73-43B3-9954-2DB7E98DF136}"/>
    <cellStyle name="Cálculo 6 3 2" xfId="155" xr:uid="{5783B688-38A4-4B66-8D46-9DB97E0D44A1}"/>
    <cellStyle name="Cálculo 6 4" xfId="156" xr:uid="{911A9365-ACC3-4452-AFE1-0A7D49AD7FD0}"/>
    <cellStyle name="Cálculo 7" xfId="157" xr:uid="{B344E08D-6A5E-4858-A62C-F73A3DA856BD}"/>
    <cellStyle name="Cálculo 7 2" xfId="158" xr:uid="{90C28981-6020-444C-A725-710B336D1F4A}"/>
    <cellStyle name="Cálculo 8" xfId="159" xr:uid="{8AE4EFF8-BB24-481E-8C3A-3589052C2564}"/>
    <cellStyle name="Cálculo 8 2" xfId="160" xr:uid="{735C8BA2-4D81-4808-BF50-294CA97ACE87}"/>
    <cellStyle name="Cálculo 9" xfId="161" xr:uid="{899810BB-B775-4C1E-873D-D71D2865A6F9}"/>
    <cellStyle name="Célula de Verificação 2" xfId="162" xr:uid="{0273A1B7-4610-43EB-9DBD-97598FD26E53}"/>
    <cellStyle name="Célula Vinculada 2" xfId="163" xr:uid="{B8B9AB76-52BC-46BD-BBCB-24A380996713}"/>
    <cellStyle name="Célula Vinculada 2 2" xfId="164" xr:uid="{F6114123-01BF-462E-8871-5432FFD3D2BD}"/>
    <cellStyle name="Célula Vinculada 2 2 2" xfId="165" xr:uid="{48E18274-1F8A-46F0-9A66-2F099BFDE7FE}"/>
    <cellStyle name="Célula Vinculada 2 3" xfId="166" xr:uid="{894EC6C7-1290-4DFF-B986-09A457AC2459}"/>
    <cellStyle name="Célula Vinculada 3" xfId="167" xr:uid="{CEEF1079-FCDB-49A9-A195-7BB68B3AAD99}"/>
    <cellStyle name="Célula Vinculada 3 2" xfId="168" xr:uid="{D96D0F77-C088-4657-9E5A-22854783FE93}"/>
    <cellStyle name="Célula Vinculada 4" xfId="169" xr:uid="{5FC1A7EC-E577-4A1F-942D-5CF2660AC57A}"/>
    <cellStyle name="Comma 2" xfId="23" xr:uid="{0D59E8B8-48A0-4F57-B224-870DD307B71D}"/>
    <cellStyle name="Comma 2 2" xfId="534" xr:uid="{7B839CCC-F00C-44C2-8599-EEA06920AC29}"/>
    <cellStyle name="Comma_scfwkst3Q01" xfId="535" xr:uid="{E2F4373A-5175-4933-8445-1B3B5AA6D0CE}"/>
    <cellStyle name="Currency [0]_Glovers" xfId="536" xr:uid="{5329D2F0-8DB5-48C8-8F94-BD66B7CFA4AE}"/>
    <cellStyle name="Currency_1996" xfId="537" xr:uid="{0847AA05-A2E7-4B0E-BEBB-EC633614E20A}"/>
    <cellStyle name="Dan" xfId="42" xr:uid="{A5CEB6DA-77C5-4C5D-8F57-13E1DBE339C5}"/>
    <cellStyle name="Data" xfId="170" xr:uid="{006088B5-E3FD-4F73-A60E-A834958689D4}"/>
    <cellStyle name="Dezimal [0]_Related Parties" xfId="538" xr:uid="{77B7A73B-D553-4FF8-B144-C5C805F19CC9}"/>
    <cellStyle name="Dezimal_Related Parties" xfId="539" xr:uid="{1E47A094-B57D-4D1F-83D3-6DB333019BB7}"/>
    <cellStyle name="Ênfase1 2" xfId="171" xr:uid="{FA3907C8-A530-4879-9123-4EBA15D93C1D}"/>
    <cellStyle name="Ênfase2 2" xfId="172" xr:uid="{C5A25E70-ADDD-4523-B4C9-51818FF00383}"/>
    <cellStyle name="Ênfase3 2" xfId="173" xr:uid="{F7083E0C-19FB-48AE-868B-432374A52C21}"/>
    <cellStyle name="Ênfase4 2" xfId="174" xr:uid="{B9E7714A-47B6-48F3-A113-23580A96B0F9}"/>
    <cellStyle name="Ênfase5 2" xfId="175" xr:uid="{472BD634-EBE7-4778-B1EB-9C939A0092A3}"/>
    <cellStyle name="Ênfase6 2" xfId="176" xr:uid="{0B81A4C9-2077-4ACB-A2F8-0CDFCB170FC3}"/>
    <cellStyle name="Entrada 2" xfId="177" xr:uid="{9BFDB047-7DF2-47C0-B159-E66B65E169D9}"/>
    <cellStyle name="Entrada 2 2" xfId="178" xr:uid="{40C5D7B2-AD4C-4458-8443-52296F50A3D2}"/>
    <cellStyle name="Entrada 2 2 2" xfId="179" xr:uid="{C44E376C-08F9-420F-8E44-7C87B424245F}"/>
    <cellStyle name="Entrada 2 2 2 2" xfId="180" xr:uid="{3ED199DE-5E67-444D-AC03-63C6371E4508}"/>
    <cellStyle name="Entrada 2 2 3" xfId="181" xr:uid="{28429A1C-456B-4B90-A93A-EE6ABCCF6074}"/>
    <cellStyle name="Entrada 2 2 3 2" xfId="182" xr:uid="{07997A5A-388B-4680-8F24-5580C1AC8549}"/>
    <cellStyle name="Entrada 2 2 4" xfId="183" xr:uid="{A1F3C402-338F-4A48-BEC4-AA9932F8517B}"/>
    <cellStyle name="Entrada 2 3" xfId="184" xr:uid="{7C358A64-D5B2-4C5E-89DC-E6ACC2FF5F4D}"/>
    <cellStyle name="Entrada 2 3 2" xfId="185" xr:uid="{83790891-23A3-4478-89B2-3D1C3637D254}"/>
    <cellStyle name="Entrada 2 4" xfId="186" xr:uid="{55A60D6A-13EF-4AFD-9620-3832C9F607D6}"/>
    <cellStyle name="Entrada 2 4 2" xfId="187" xr:uid="{070D58C3-0526-40E3-9417-782CFA9EB8AE}"/>
    <cellStyle name="Entrada 2 5" xfId="188" xr:uid="{C1EE315A-E3F4-49E9-ADED-9635E3C4F376}"/>
    <cellStyle name="Entrada 3" xfId="189" xr:uid="{994DFDF6-5BD1-45F7-9FED-3B10382A57CE}"/>
    <cellStyle name="Entrada 3 2" xfId="190" xr:uid="{30B2CCBB-E9FD-4F63-8B43-C6D06D3B21C2}"/>
    <cellStyle name="Entrada 3 2 2" xfId="191" xr:uid="{AC909AF8-F45B-4863-911C-091E66FFFA9B}"/>
    <cellStyle name="Entrada 3 3" xfId="192" xr:uid="{9E8AC340-92E5-4107-9816-4CECAE9E134B}"/>
    <cellStyle name="Entrada 3 3 2" xfId="193" xr:uid="{08FD2D41-80AD-4821-843B-4E07D44451CF}"/>
    <cellStyle name="Entrada 3 4" xfId="194" xr:uid="{8A4ED119-FA57-4D64-B16A-F6580D6C3082}"/>
    <cellStyle name="Entrada 4" xfId="195" xr:uid="{297A58BE-F9B2-46BF-B17E-FFBCF1E9DA89}"/>
    <cellStyle name="Entrada 4 2" xfId="196" xr:uid="{A8385CA7-7F86-4120-BAED-990A88C6B4FB}"/>
    <cellStyle name="Entrada 4 2 2" xfId="197" xr:uid="{C2CA0269-B670-4D27-B794-C1110A95721A}"/>
    <cellStyle name="Entrada 4 3" xfId="198" xr:uid="{20C8995B-96E1-4F33-9CE8-A06D58E727D3}"/>
    <cellStyle name="Entrada 4 3 2" xfId="199" xr:uid="{873AA9DF-AAE8-4C3E-9B3F-E7223A4D0799}"/>
    <cellStyle name="Entrada 4 4" xfId="200" xr:uid="{ED727864-8323-4E08-818A-E4DF7851DDC6}"/>
    <cellStyle name="Entrada 5" xfId="201" xr:uid="{1ED8C663-BAA3-4E42-B4B9-C3D815530E93}"/>
    <cellStyle name="Entrada 5 2" xfId="202" xr:uid="{D541985D-2417-49CC-B127-9980F14ABC16}"/>
    <cellStyle name="Entrada 5 2 2" xfId="203" xr:uid="{5063A74D-AEE8-41F8-BDF1-17C5EB7D35F4}"/>
    <cellStyle name="Entrada 5 3" xfId="204" xr:uid="{BD373AA0-CE06-4E94-B31C-E2C7FB231D07}"/>
    <cellStyle name="Entrada 5 3 2" xfId="205" xr:uid="{A1DCF958-468F-42C3-8DD2-8358F6F22DC1}"/>
    <cellStyle name="Entrada 5 4" xfId="206" xr:uid="{5B857B8A-4F90-4999-A6F3-94751E3F1170}"/>
    <cellStyle name="Entrada 6" xfId="207" xr:uid="{54DAB856-B48C-4DB3-A3AC-06B304CDA066}"/>
    <cellStyle name="Entrada 6 2" xfId="208" xr:uid="{8FEFD3BB-451B-4F0E-8863-B603B621F5D2}"/>
    <cellStyle name="Entrada 6 2 2" xfId="209" xr:uid="{CC0727D2-7D54-446B-83AF-A96BD9482432}"/>
    <cellStyle name="Entrada 6 3" xfId="210" xr:uid="{B00B9B2B-C967-48F7-90CC-D3610F1C52D3}"/>
    <cellStyle name="Entrada 6 3 2" xfId="211" xr:uid="{6034C9D1-1798-4236-9150-6DF1FA5197B9}"/>
    <cellStyle name="Entrada 6 4" xfId="212" xr:uid="{A07A75B9-67C9-4A81-A5A6-AC992CC73FC1}"/>
    <cellStyle name="Entrada 7" xfId="213" xr:uid="{AE05020F-E4EC-41F7-8F95-64C05DEB6F15}"/>
    <cellStyle name="Entrada 7 2" xfId="214" xr:uid="{25762D17-D588-41E4-9D98-3767AD40DAB2}"/>
    <cellStyle name="Entrada 8" xfId="215" xr:uid="{8F7E4A42-C730-481B-BB1A-EB8F6C461627}"/>
    <cellStyle name="Entrada 8 2" xfId="216" xr:uid="{29DB5767-27D9-4F1A-B7F5-BCB5D5776CEA}"/>
    <cellStyle name="Entrada 9" xfId="217" xr:uid="{FDEC6BE5-6355-41FB-B900-C3A9A292C9EF}"/>
    <cellStyle name="Euro" xfId="43" xr:uid="{44D99425-2437-4452-A60B-7BE3343C3113}"/>
    <cellStyle name="Euro 2" xfId="540" xr:uid="{6EE788FE-8181-4CD8-B838-3AD8EF569932}"/>
    <cellStyle name="Euro 3" xfId="541" xr:uid="{332B6849-C44E-4091-937A-54A0E28CDC57}"/>
    <cellStyle name="Euro 4" xfId="542" xr:uid="{E20A50B3-311B-404B-A393-42EA098A6184}"/>
    <cellStyle name="F2" xfId="218" xr:uid="{FD8DA41C-856C-4E81-B6D4-9025B9C1CB47}"/>
    <cellStyle name="F3" xfId="219" xr:uid="{990C6A4E-DD76-426D-A54F-301871F58939}"/>
    <cellStyle name="F4" xfId="220" xr:uid="{2B683C1E-AD57-4770-8399-6CC5286B360F}"/>
    <cellStyle name="F5" xfId="221" xr:uid="{89F842FD-4111-4B20-BB0B-ADDABD2A782B}"/>
    <cellStyle name="F6" xfId="222" xr:uid="{259FF325-FCD5-400E-9759-DE1F018505D5}"/>
    <cellStyle name="F7" xfId="223" xr:uid="{DD31ED2E-FB8F-445B-8805-2A168FE2F608}"/>
    <cellStyle name="F8" xfId="224" xr:uid="{11915BC5-0E15-4BA5-A9C2-39FF76673415}"/>
    <cellStyle name="Fixo" xfId="225" xr:uid="{95C3F3D8-AF73-4662-B03A-2ED134548BCE}"/>
    <cellStyle name="Heading" xfId="44" xr:uid="{4296316C-4C08-485A-8619-BD2D42C5F857}"/>
    <cellStyle name="Hiperlink" xfId="6" builtinId="8"/>
    <cellStyle name="Incorreto 2" xfId="226" xr:uid="{D03D4E41-D51A-442D-B24B-BF80067A5A78}"/>
    <cellStyle name="Indent" xfId="45" xr:uid="{DF792E5C-CEAD-4474-9B3D-42FC159F4338}"/>
    <cellStyle name="Millares 2" xfId="46" xr:uid="{6C710969-9EC4-4610-B700-894C9D90E312}"/>
    <cellStyle name="Millares 5" xfId="543" xr:uid="{3871C3CD-53B6-4AEB-A431-267966E10EDE}"/>
    <cellStyle name="Milliers_sales" xfId="47" xr:uid="{001AA9BC-2445-4BD1-BE01-8670BF4C177D}"/>
    <cellStyle name="Moeda 2" xfId="48" xr:uid="{87DAB7F8-F57C-4380-A204-2DC838B11B80}"/>
    <cellStyle name="Moeda 2 2" xfId="544" xr:uid="{F8FDAA27-E9E9-4EEA-B14C-883E41EEA83A}"/>
    <cellStyle name="Moeda 2 3" xfId="545" xr:uid="{9907E260-3E70-4721-91A9-98E12F03E235}"/>
    <cellStyle name="Moeda 3" xfId="546" xr:uid="{2E048AB1-49E3-4CD5-9F50-4870CDCD368E}"/>
    <cellStyle name="Neutra 2" xfId="227" xr:uid="{C9D1CB11-752B-4E24-A53D-73C5B358F1EA}"/>
    <cellStyle name="Normal" xfId="0" builtinId="0"/>
    <cellStyle name="Normal 10" xfId="73" xr:uid="{F86985AB-0A94-4849-842C-62EE65352C48}"/>
    <cellStyle name="Normal 11" xfId="33" xr:uid="{4229F2EC-F351-48F2-89CC-E09F73A904B7}"/>
    <cellStyle name="Normal 12" xfId="97" xr:uid="{E65FD929-DC8D-47D2-8AA8-98DB441AE6C2}"/>
    <cellStyle name="Normal 13" xfId="98" xr:uid="{B5748544-D056-4CDD-9961-4A31C5C7E0A0}"/>
    <cellStyle name="Normal 13 2" xfId="100" xr:uid="{0AB90259-3127-49FB-99F8-2AB0B33DBD1F}"/>
    <cellStyle name="Normal 14" xfId="99" xr:uid="{E6A6C642-63BC-4CEF-880A-FE27435709E8}"/>
    <cellStyle name="Normal 14 2" xfId="530" xr:uid="{CEF5A7D9-9C7E-4784-B337-7EC0F0B26DB0}"/>
    <cellStyle name="Normal 15" xfId="510" xr:uid="{C8029B75-9513-4DCF-B108-C917378F6848}"/>
    <cellStyle name="Normal 16" xfId="511" xr:uid="{74494154-C312-4597-BBC0-A61F83296608}"/>
    <cellStyle name="Normal 16 2" xfId="512" xr:uid="{5EF7230C-3E50-4501-899D-90D2396D5135}"/>
    <cellStyle name="Normal 2" xfId="5" xr:uid="{D257D128-A0D4-43CF-9E08-B233E763C1E2}"/>
    <cellStyle name="Normal 2 10" xfId="228" xr:uid="{C69DF754-DB9C-4691-8230-AE8ED2FD0B94}"/>
    <cellStyle name="Normal 2 11" xfId="229" xr:uid="{62D26CE3-B922-4CBB-8862-60BEE49DF639}"/>
    <cellStyle name="Normal 2 12" xfId="513" xr:uid="{60FC0189-CD84-4224-BCC6-E2DC816A0D57}"/>
    <cellStyle name="Normal 2 12 2" xfId="514" xr:uid="{468F22A6-C87B-43AE-9BB8-11582DB5ED6B}"/>
    <cellStyle name="Normal 2 13" xfId="515" xr:uid="{406545EE-D4CA-492D-ADCB-9963985BE5BA}"/>
    <cellStyle name="Normal 2 14" xfId="29" xr:uid="{B242E238-0374-47EE-B26E-45F912A15859}"/>
    <cellStyle name="Normal 2 2" xfId="20" xr:uid="{B678DAC6-0ED4-42F2-B13E-6D4D674B3E15}"/>
    <cellStyle name="Normal 2 2 2" xfId="25" xr:uid="{6575672D-66A4-4B37-B0C1-04982DD3FBEB}"/>
    <cellStyle name="Normal 2 2 2 2" xfId="230" xr:uid="{06F0BC01-9427-4FB9-AE68-46E11117D686}"/>
    <cellStyle name="Normal 2 2 3" xfId="74" xr:uid="{9916E83B-4BDB-4936-9141-F7E59B918879}"/>
    <cellStyle name="Normal 2 2 4" xfId="75" xr:uid="{728F38C0-5C16-4FFE-9377-5300CE5340FB}"/>
    <cellStyle name="Normal 2 2 5" xfId="76" xr:uid="{EB09B5C8-5AE6-476C-94D5-E08226AD8D96}"/>
    <cellStyle name="Normal 2 2 6" xfId="77" xr:uid="{3E7CB4EF-6FE7-45F1-BEF0-A88583B42E09}"/>
    <cellStyle name="Normal 2 2 7" xfId="78" xr:uid="{C40282A7-21CF-4A38-8FA1-50BB971ABB4C}"/>
    <cellStyle name="Normal 2 2 8" xfId="529" xr:uid="{AF3B5832-54C5-4988-A54C-19245F813B6D}"/>
    <cellStyle name="Normal 2 3" xfId="21" xr:uid="{AE9FED2D-AD99-4CDE-8E4D-70058BC8B529}"/>
    <cellStyle name="Normal 2 3 2" xfId="101" xr:uid="{77FB2AD8-3C7E-4298-954A-AA4F5B7B1EEE}"/>
    <cellStyle name="Normal 2 3 3" xfId="547" xr:uid="{BA64CB2D-908A-4BF1-8A3F-DD3008DA6EB7}"/>
    <cellStyle name="Normal 2 3 4" xfId="548" xr:uid="{6D773F7E-4635-4B63-B7C2-0F630FC5350D}"/>
    <cellStyle name="Normal 2 3 5" xfId="36" xr:uid="{17BE1C56-C6E8-4F4D-BDA1-63F8FA3F2845}"/>
    <cellStyle name="Normal 2 4" xfId="9" xr:uid="{0FCE3359-181F-4331-8EEF-03F4C33D3468}"/>
    <cellStyle name="Normal 2 5" xfId="40" xr:uid="{E2D77CCB-4C69-44E1-9C02-5D4F3F323732}"/>
    <cellStyle name="Normal 2 5 2" xfId="516" xr:uid="{B1808FAF-ABBA-463B-9A49-BECAE19931D2}"/>
    <cellStyle name="Normal 2 5 2 2" xfId="517" xr:uid="{14DB1FF6-6A20-4B23-9EAA-80157667D62D}"/>
    <cellStyle name="Normal 2 6" xfId="79" xr:uid="{E0DE30F3-2E94-4087-9670-073708133998}"/>
    <cellStyle name="Normal 2 7" xfId="80" xr:uid="{8E519D48-1C7D-4A2E-8465-E2FB261D4043}"/>
    <cellStyle name="Normal 2 7 2" xfId="231" xr:uid="{496C6F55-F4A4-4CD6-888B-7862DAC07B98}"/>
    <cellStyle name="Normal 2 7 3" xfId="232" xr:uid="{35BA21F8-3B51-4F15-A67D-3954EF44C001}"/>
    <cellStyle name="Normal 2 7 4" xfId="233" xr:uid="{4182F86E-E5E9-49CD-9275-4103F1146B76}"/>
    <cellStyle name="Normal 2 8" xfId="81" xr:uid="{3721670F-CBF3-41BE-9EB0-EACDA5EE2FB2}"/>
    <cellStyle name="Normal 2 8 2" xfId="234" xr:uid="{7C29BD37-FE3A-435E-95D7-F17CE2A68E58}"/>
    <cellStyle name="Normal 2 8 3" xfId="235" xr:uid="{DCEC7D57-57F4-437C-A7F9-E7E257DDD42C}"/>
    <cellStyle name="Normal 2 8 4" xfId="236" xr:uid="{1313477E-556B-4969-8484-4E8BC29C34EE}"/>
    <cellStyle name="Normal 2 9" xfId="237" xr:uid="{22569C64-7DFB-4113-9138-8562D73FCAE9}"/>
    <cellStyle name="Normal 3" xfId="22" xr:uid="{5B616E39-659D-45D3-B4B4-5DC174D30877}"/>
    <cellStyle name="Normal 3 2" xfId="50" xr:uid="{533BD5D3-A0F2-4ABF-9949-F0EDC35E6A8E}"/>
    <cellStyle name="Normal 3 3" xfId="24" xr:uid="{73C0A5DF-48D3-4DE5-B066-983668ABCBFE}"/>
    <cellStyle name="Normal 3 3 2" xfId="82" xr:uid="{DA8B7824-0EFD-41D1-BE86-A0A047B39E8C}"/>
    <cellStyle name="Normal 3 3 3" xfId="549" xr:uid="{81CE79F8-5828-42CA-A2A3-27727B567B3F}"/>
    <cellStyle name="Normal 3 4" xfId="27" xr:uid="{6899668F-80B9-41EB-B812-89F6F1BFBB1C}"/>
    <cellStyle name="Normal 3 5" xfId="550" xr:uid="{E65F16D9-45FC-48E6-9878-D1D565ECFC3F}"/>
    <cellStyle name="Normal 3 6" xfId="49" xr:uid="{6C99E760-9E37-4838-BF57-E732B4336995}"/>
    <cellStyle name="Normal 4" xfId="7" xr:uid="{CE028035-F6D0-4F61-9232-B88AD6DA4003}"/>
    <cellStyle name="Normal 4 2" xfId="52" xr:uid="{06ADC2E1-E65C-4650-ACE5-61B42B230CA1}"/>
    <cellStyle name="Normal 4 3" xfId="551" xr:uid="{1FB7A645-70D0-42CD-9A56-F9CFEDEC7142}"/>
    <cellStyle name="Normal 4 4" xfId="552" xr:uid="{0220A04F-7C82-42FF-BD42-730FB7A09EBD}"/>
    <cellStyle name="Normal 4 5" xfId="553" xr:uid="{627D9171-49D3-44E6-B23A-264B044024A3}"/>
    <cellStyle name="Normal 4 6" xfId="51" xr:uid="{FA06DB4C-B952-4E24-BEBD-04E16D31D3A0}"/>
    <cellStyle name="Normal 5" xfId="53" xr:uid="{A2A61CE3-26C8-49E1-8B66-2A96665650FA}"/>
    <cellStyle name="Normal 5 2" xfId="554" xr:uid="{2B2044B7-DE11-4240-945D-41B1A4CE0EE5}"/>
    <cellStyle name="Normal 5 3" xfId="555" xr:uid="{F4E2F871-86B2-4995-B4CC-14A551C53820}"/>
    <cellStyle name="Normal 6" xfId="4" xr:uid="{E80AE174-0D32-4BD0-93EA-71B5F5326D88}"/>
    <cellStyle name="Normal 6 2" xfId="19" xr:uid="{D0E8DDA3-034F-40EF-A1DA-58B961A7AB16}"/>
    <cellStyle name="Normal 6 2 2" xfId="238" xr:uid="{994C89FA-3D1A-4D3E-AE0C-1564BB6A95C1}"/>
    <cellStyle name="Normal 6 2 2 2" xfId="239" xr:uid="{4D9E80BF-CC3F-429C-9C40-878C39FEC0A0}"/>
    <cellStyle name="Normal 6 2 3" xfId="240" xr:uid="{49DD012D-5D0B-4FB5-9A05-E863FDB8A8DA}"/>
    <cellStyle name="Normal 6 2 3 2" xfId="241" xr:uid="{10A1F59A-0D6A-42FA-AFBF-747F375B0A2D}"/>
    <cellStyle name="Normal 6 2 4" xfId="242" xr:uid="{40A1AA6B-C406-4895-99D2-B430DE04FB5C}"/>
    <cellStyle name="Normal 6 2 5" xfId="26" xr:uid="{397B4D56-0E94-4615-9CF0-0C4CF01791FF}"/>
    <cellStyle name="Normal 6 3" xfId="243" xr:uid="{1817FC47-59E4-4A81-9F5C-EC88D951A688}"/>
    <cellStyle name="Normal 6 3 2" xfId="244" xr:uid="{145CA621-0D85-4B7C-BAC4-2C4BA821AFCE}"/>
    <cellStyle name="Normal 6 3 2 2" xfId="245" xr:uid="{B4836197-2F92-4FD1-A917-57B7E4C094CC}"/>
    <cellStyle name="Normal 6 3 3" xfId="246" xr:uid="{F598997B-8DCB-4B06-8C79-BBB2A8032280}"/>
    <cellStyle name="Normal 6 3 3 2" xfId="247" xr:uid="{2AA8173F-10EA-4FBA-B7A8-E8DA33575761}"/>
    <cellStyle name="Normal 6 3 4" xfId="248" xr:uid="{FEB49D71-7799-42C5-AEAA-8E74381461A9}"/>
    <cellStyle name="Normal 6 4" xfId="249" xr:uid="{17FAF7AF-F361-4E09-B00A-0C925139E531}"/>
    <cellStyle name="Normal 6 4 2" xfId="250" xr:uid="{8C5307B4-4E34-45DB-BA62-BE7CC84F9ABA}"/>
    <cellStyle name="Normal 6 5" xfId="251" xr:uid="{633C4173-E5BE-4DAE-B19C-DDEA9DA30064}"/>
    <cellStyle name="Normal 6 5 2" xfId="252" xr:uid="{5457D1B5-ECF1-4EC6-A36E-0FDE8167DA4D}"/>
    <cellStyle name="Normal 6 6" xfId="253" xr:uid="{A447C732-F5B4-42AE-AE18-457F3F5DC3F2}"/>
    <cellStyle name="Normal 6 7" xfId="556" xr:uid="{B7BF6C39-C215-44B4-A7EA-5F9E4D5598A3}"/>
    <cellStyle name="Normal 7" xfId="28" xr:uid="{2BC48E57-C45B-4108-97AC-3DDDB3339AED}"/>
    <cellStyle name="Normal 7 2" xfId="528" xr:uid="{C05A6F11-2BCF-4B11-8415-E4299E959C35}"/>
    <cellStyle name="Normal 8" xfId="39" xr:uid="{69822F96-6169-44F5-87B2-2A9FEA7F188E}"/>
    <cellStyle name="Normal 8 2" xfId="518" xr:uid="{703C848F-FCF4-465F-A027-D2AF1DE65B2D}"/>
    <cellStyle name="Normal 8 3" xfId="557" xr:uid="{EFF35203-1080-4C1B-8937-101ACF7B03FA}"/>
    <cellStyle name="Normal 8 4" xfId="558" xr:uid="{EBBE1D2F-06AD-4893-8CF4-2626BE85405B}"/>
    <cellStyle name="Normal 8 5" xfId="559" xr:uid="{5D058E97-6364-4B14-84F6-F8D1405E8956}"/>
    <cellStyle name="Normal 9" xfId="35" xr:uid="{7AAB0F58-DFED-41CA-8639-42CF7CEEDFCD}"/>
    <cellStyle name="Normal 9 2" xfId="519" xr:uid="{9CB9401D-3CE8-49C4-8CF8-BC13E3123F0B}"/>
    <cellStyle name="Normalny_laroux" xfId="54" xr:uid="{EE6298C5-6C5C-42FE-AB6F-A8D05014856A}"/>
    <cellStyle name="Nota 2" xfId="254" xr:uid="{274A737F-9E86-45A2-AE20-7BEED7040FE8}"/>
    <cellStyle name="Nota 2 2" xfId="255" xr:uid="{B84B6D11-84E0-4752-9A71-6B9FB03D1E97}"/>
    <cellStyle name="Nota 2 2 2" xfId="256" xr:uid="{6467C882-0218-49EA-81FB-8E4B8549C4F3}"/>
    <cellStyle name="Nota 2 2 2 2" xfId="257" xr:uid="{4ABCB7B4-9D4A-4836-AECF-38FB97E9DC51}"/>
    <cellStyle name="Nota 2 2 3" xfId="258" xr:uid="{E6A2458F-22B9-473B-ACE7-F2CACCCF982C}"/>
    <cellStyle name="Nota 2 2 3 2" xfId="259" xr:uid="{BEA3B0ED-6596-4D65-85ED-EA711598914F}"/>
    <cellStyle name="Nota 2 2 4" xfId="260" xr:uid="{D6AD10F0-EFEC-4DB8-9892-8797DA341813}"/>
    <cellStyle name="Nota 2 3" xfId="261" xr:uid="{9DA91A21-2A27-42CD-BA43-0B275EF037B9}"/>
    <cellStyle name="Nota 2 3 2" xfId="262" xr:uid="{55B2553F-C06C-4C9B-A151-1341A6372D34}"/>
    <cellStyle name="Nota 2 4" xfId="263" xr:uid="{E9911947-A7D6-4D94-A298-EE1643A4DEAD}"/>
    <cellStyle name="Nota 2 4 2" xfId="264" xr:uid="{54BB7E65-27B1-4362-83CD-2D667FF538F2}"/>
    <cellStyle name="Nota 2 5" xfId="265" xr:uid="{81C207DA-27B5-4A1E-97A5-9E5E92FC17B6}"/>
    <cellStyle name="Nota 3" xfId="266" xr:uid="{36D355DB-BC70-4661-B8C7-3A9E38DFDE31}"/>
    <cellStyle name="Nota 3 2" xfId="267" xr:uid="{DF5E4F38-3981-4CE8-A3A3-AC6AB5E74DFC}"/>
    <cellStyle name="Nota 3 2 2" xfId="268" xr:uid="{17A1EFB0-7293-4932-8C71-B78F65D7D6A7}"/>
    <cellStyle name="Nota 3 3" xfId="269" xr:uid="{4BC294EB-3F45-4A3B-966B-F6968E20A9C7}"/>
    <cellStyle name="Nota 3 3 2" xfId="270" xr:uid="{2EADA65C-6976-4B04-AE39-23D50A738D09}"/>
    <cellStyle name="Nota 3 4" xfId="271" xr:uid="{815303D1-B626-46B1-B29C-89F4C8477810}"/>
    <cellStyle name="Nota 4" xfId="272" xr:uid="{02EE5ACF-9F99-404D-9169-CA177BD9C30E}"/>
    <cellStyle name="Nota 4 2" xfId="273" xr:uid="{CA92D551-2BC3-48B7-BE0E-2899A46965E8}"/>
    <cellStyle name="Nota 4 2 2" xfId="274" xr:uid="{0BCCBC10-EBDD-4EC2-A649-529E1F8B231A}"/>
    <cellStyle name="Nota 4 3" xfId="275" xr:uid="{08C36B08-A8BA-40ED-B903-A674FF0A6898}"/>
    <cellStyle name="Nota 4 3 2" xfId="276" xr:uid="{7AE8E006-FF0D-4DD8-B1DF-02C44E05AA42}"/>
    <cellStyle name="Nota 4 4" xfId="277" xr:uid="{DAD17A19-B522-4B35-8493-97647A3B6FBD}"/>
    <cellStyle name="Nota 5" xfId="278" xr:uid="{626AF679-16A5-4327-829A-D52D2503FAC4}"/>
    <cellStyle name="Nota 5 2" xfId="279" xr:uid="{A10EF62D-A8DF-4F38-8F36-0CC6ACA62869}"/>
    <cellStyle name="Nota 5 2 2" xfId="280" xr:uid="{FB7E31DB-E52B-4E39-AE68-382A6BAA7C9D}"/>
    <cellStyle name="Nota 5 3" xfId="281" xr:uid="{80780DF3-E668-40FB-A171-0551D2B73E20}"/>
    <cellStyle name="Nota 5 3 2" xfId="282" xr:uid="{563D20E7-1C01-4925-AC63-21A55F88BFFC}"/>
    <cellStyle name="Nota 5 4" xfId="283" xr:uid="{696D6CB2-C0EF-4D51-97A5-78C3B7F7C761}"/>
    <cellStyle name="Nota 6" xfId="284" xr:uid="{53073764-84B8-45EE-877C-7849D7373428}"/>
    <cellStyle name="Nota 6 2" xfId="285" xr:uid="{B7B0A632-152C-43C5-BA84-0A465329977B}"/>
    <cellStyle name="Nota 6 2 2" xfId="286" xr:uid="{13821DBC-07BB-46FC-8C5E-2352591B98C5}"/>
    <cellStyle name="Nota 6 3" xfId="287" xr:uid="{3ECE36E2-56BA-4D96-9224-1DC7A7C943E4}"/>
    <cellStyle name="Nota 6 3 2" xfId="288" xr:uid="{66CA9151-D8E3-4A9F-A94B-78D728638058}"/>
    <cellStyle name="Nota 6 4" xfId="289" xr:uid="{D3D86FEF-B0D0-4FB7-A012-9705F049C1E9}"/>
    <cellStyle name="Nota 7" xfId="290" xr:uid="{E7D400AB-DFF5-4CE8-81E2-F9224DA73B3B}"/>
    <cellStyle name="Nota 7 2" xfId="291" xr:uid="{5728AD7E-86E5-4DAB-B0C9-DBA8914BB541}"/>
    <cellStyle name="Nota 8" xfId="292" xr:uid="{58C5DF6E-C6BC-43FC-9623-4E69A9EA4AD0}"/>
    <cellStyle name="Nota 8 2" xfId="293" xr:uid="{6E833546-5F9A-4E14-93CD-CD3A979F3B5C}"/>
    <cellStyle name="Nota 9" xfId="294" xr:uid="{FB334F33-AFD3-4F06-9B17-2E2B69CA0CC9}"/>
    <cellStyle name="Percent (0)" xfId="55" xr:uid="{FB18563B-38A3-4283-8C01-ED404B1D2E40}"/>
    <cellStyle name="Percent 2" xfId="560" xr:uid="{7580E419-AD0C-435F-8E37-3319117D8816}"/>
    <cellStyle name="Percentual" xfId="295" xr:uid="{6ED3343B-4F84-459C-A0FF-47A83F096105}"/>
    <cellStyle name="Ponto" xfId="296" xr:uid="{0162025F-E67D-4308-8BD9-A95642F822A2}"/>
    <cellStyle name="Porcentagem" xfId="2" builtinId="5"/>
    <cellStyle name="Porcentagem 2" xfId="14" xr:uid="{422CA2F9-5EF5-452F-A41E-06B6ED5FDED0}"/>
    <cellStyle name="Porcentagem 2 10" xfId="56" xr:uid="{A9D77A55-5AD2-47F6-9C9F-84C977AA4759}"/>
    <cellStyle name="Porcentagem 2 2" xfId="83" xr:uid="{7013AEC8-AA32-49D2-BE1E-6A51A512E775}"/>
    <cellStyle name="Porcentagem 2 3" xfId="84" xr:uid="{F26F3FBA-DE24-4AD3-920A-65C10628E5CB}"/>
    <cellStyle name="Porcentagem 2 4" xfId="85" xr:uid="{8623C78F-FEA7-4182-9185-2DF70FDEEC76}"/>
    <cellStyle name="Porcentagem 2 5" xfId="86" xr:uid="{5151B6EA-17D0-426A-8EA0-84429F57CAF0}"/>
    <cellStyle name="Porcentagem 2 6" xfId="87" xr:uid="{DA0DC7F6-AA69-419E-9A2F-07FBBE706EB4}"/>
    <cellStyle name="Porcentagem 2 7" xfId="88" xr:uid="{28E347D6-914F-4A2F-8F55-9EB4B3A583CF}"/>
    <cellStyle name="Porcentagem 2 8" xfId="297" xr:uid="{01028AF1-6F1B-4FD3-A924-C2699B7A0B59}"/>
    <cellStyle name="Porcentagem 2 9" xfId="298" xr:uid="{0F1B7145-AC49-4ED5-B03D-04A471B630F0}"/>
    <cellStyle name="Porcentagem 3" xfId="17" xr:uid="{D8C1F70F-78A1-4390-9E31-4F44FAF9595B}"/>
    <cellStyle name="Porcentagem 3 2" xfId="18" xr:uid="{A14E86C7-B034-4D8C-9B43-8B4876EA17C1}"/>
    <cellStyle name="Porcentagem 4" xfId="299" xr:uid="{BDCBB292-FB9D-4AD5-9411-8C092D6558D5}"/>
    <cellStyle name="Porcentagem 4 2" xfId="300" xr:uid="{9DDD2251-541B-48CE-94D3-B28EE40FC32B}"/>
    <cellStyle name="Porcentagem 4 2 2" xfId="301" xr:uid="{ED997189-81C9-49F2-A9BF-917CB6AF5D67}"/>
    <cellStyle name="Porcentagem 4 2 2 2" xfId="302" xr:uid="{D82ED537-D367-44ED-8A07-8E6428F54CC5}"/>
    <cellStyle name="Porcentagem 4 2 3" xfId="303" xr:uid="{E468B782-ACA0-434A-8D8A-5E2F11FE46B0}"/>
    <cellStyle name="Porcentagem 4 2 3 2" xfId="304" xr:uid="{ECAF00EC-5351-43DE-A56C-3A4D6FF524F3}"/>
    <cellStyle name="Porcentagem 4 2 4" xfId="305" xr:uid="{E828EC5D-B338-4AFE-8E78-9B63167AE3CA}"/>
    <cellStyle name="Porcentagem 4 3" xfId="306" xr:uid="{3D39C4B0-8FB8-4576-8EAB-2E1427E90D7E}"/>
    <cellStyle name="Porcentagem 4 3 2" xfId="307" xr:uid="{E914AC5C-BE44-4800-9292-6D64EBCEF4CC}"/>
    <cellStyle name="Porcentagem 4 3 2 2" xfId="308" xr:uid="{7D16372F-503C-40AB-A7C3-F5225FA5DB18}"/>
    <cellStyle name="Porcentagem 4 3 3" xfId="309" xr:uid="{3F110772-90B9-468E-B67D-DC5B8E26252A}"/>
    <cellStyle name="Porcentagem 4 3 3 2" xfId="310" xr:uid="{2E1A8AAE-EB78-4C27-80BA-B3D51E0D2894}"/>
    <cellStyle name="Porcentagem 4 3 4" xfId="311" xr:uid="{5CCDF02E-0B34-42AB-A213-C78C60987CA1}"/>
    <cellStyle name="Porcentagem 4 4" xfId="312" xr:uid="{DBC30A0B-76B1-48A5-8807-DC0100AE4FDC}"/>
    <cellStyle name="Porcentagem 4 4 2" xfId="313" xr:uid="{FACABAE4-CD3C-48F5-A828-B375017DB390}"/>
    <cellStyle name="Porcentagem 4 5" xfId="314" xr:uid="{BCE1EAC2-9D95-4307-AB01-E35CDB54D305}"/>
    <cellStyle name="Porcentagem 4 5 2" xfId="315" xr:uid="{1878D776-929D-457C-83B5-3325F3FF51CA}"/>
    <cellStyle name="Porcentagem 4 6" xfId="316" xr:uid="{FC9C2133-B7AA-4A6E-BC37-A6DAE4942E46}"/>
    <cellStyle name="Porcentagem 5" xfId="520" xr:uid="{CF6A0762-7348-4FA7-B8F5-A4BA002A63CB}"/>
    <cellStyle name="Porcentual 2" xfId="561" xr:uid="{2F29E885-1DE5-4527-87AF-1CCE7E0C1840}"/>
    <cellStyle name="Saída 2" xfId="317" xr:uid="{D74C6353-BD40-40D3-A827-2F01C5AD76FB}"/>
    <cellStyle name="Saída 2 2" xfId="318" xr:uid="{695B3980-F1B5-4124-9D68-A897776F98C1}"/>
    <cellStyle name="Saída 2 2 2" xfId="319" xr:uid="{2573923C-D80B-4048-8686-C44D4E08DB54}"/>
    <cellStyle name="Saída 2 2 2 2" xfId="320" xr:uid="{3209118B-D938-44CA-9D41-549668E65E51}"/>
    <cellStyle name="Saída 2 2 3" xfId="321" xr:uid="{F1A038A5-050F-476E-85C1-867DBE0A3CC7}"/>
    <cellStyle name="Saída 2 2 3 2" xfId="322" xr:uid="{A8354434-B910-4848-82B6-6187EC836624}"/>
    <cellStyle name="Saída 2 2 4" xfId="323" xr:uid="{5BF0E2C7-BA7F-4D78-8C21-AA8EBD0475C5}"/>
    <cellStyle name="Saída 2 3" xfId="324" xr:uid="{76968568-33F0-45D7-AC06-4D276643AF85}"/>
    <cellStyle name="Saída 2 3 2" xfId="325" xr:uid="{123C73BF-0334-47BB-9A0E-0DDF3DF29939}"/>
    <cellStyle name="Saída 2 4" xfId="326" xr:uid="{027E97B5-8FF5-49FF-9589-6D8D66766DB2}"/>
    <cellStyle name="Saída 2 4 2" xfId="327" xr:uid="{FDAC4D41-BFEA-4E5C-8E56-1E14F45CAED1}"/>
    <cellStyle name="Saída 2 5" xfId="328" xr:uid="{9FBC5225-FB1F-48FE-B177-24A1339C676C}"/>
    <cellStyle name="Saída 3" xfId="329" xr:uid="{9CD564F5-A021-42C7-B1E8-0D6DEA2F7AE8}"/>
    <cellStyle name="Saída 3 2" xfId="330" xr:uid="{464760D2-BE24-4D56-BA35-A1CA854EB529}"/>
    <cellStyle name="Saída 3 2 2" xfId="331" xr:uid="{F179F2D5-CD73-4221-BA1F-44223A44CB51}"/>
    <cellStyle name="Saída 3 3" xfId="332" xr:uid="{991926C7-79C3-421C-B799-0BCA1BDF92A8}"/>
    <cellStyle name="Saída 3 3 2" xfId="333" xr:uid="{5B14CA47-23FC-4023-B9FD-C6C8BDBDD311}"/>
    <cellStyle name="Saída 3 4" xfId="334" xr:uid="{E2D1C12E-92BF-4E7B-B370-EA7FB956D282}"/>
    <cellStyle name="Saída 4" xfId="335" xr:uid="{EFE3D5FD-89A6-4851-976F-37B607C12609}"/>
    <cellStyle name="Saída 4 2" xfId="336" xr:uid="{4F959CA2-310B-4F70-9C3D-3A375D0B7D9D}"/>
    <cellStyle name="Saída 4 2 2" xfId="337" xr:uid="{480C3C24-1BF3-472C-8808-BD6EAA60EBD6}"/>
    <cellStyle name="Saída 4 3" xfId="338" xr:uid="{3519397D-D963-4098-B11A-C9B19E2CB1AC}"/>
    <cellStyle name="Saída 4 3 2" xfId="339" xr:uid="{45CDD469-E269-4204-96EC-D0839BAD9485}"/>
    <cellStyle name="Saída 4 4" xfId="340" xr:uid="{392D4227-7266-454A-9A8C-71F0D8704D4E}"/>
    <cellStyle name="Saída 5" xfId="341" xr:uid="{3BEA4ED6-D4CD-4186-B4ED-D9891584C159}"/>
    <cellStyle name="Saída 5 2" xfId="342" xr:uid="{66B56203-3836-47BB-83A5-6D38510674C5}"/>
    <cellStyle name="Saída 5 2 2" xfId="343" xr:uid="{5F94A0C6-50AF-439B-8D8C-CEB3AF6B5F25}"/>
    <cellStyle name="Saída 5 3" xfId="344" xr:uid="{79DC6B83-8939-4495-876A-7D6FE247898C}"/>
    <cellStyle name="Saída 5 3 2" xfId="345" xr:uid="{C20E83A7-4D2F-407F-929A-4D3CE9C145FE}"/>
    <cellStyle name="Saída 5 4" xfId="346" xr:uid="{6972E6BE-232D-4634-BBB4-BE65129896BF}"/>
    <cellStyle name="Saída 6" xfId="347" xr:uid="{E5BB1C18-7CDE-489C-865C-B4FF928F49E7}"/>
    <cellStyle name="Saída 6 2" xfId="348" xr:uid="{72996900-1CD5-480D-8267-BB7707D04F4A}"/>
    <cellStyle name="Saída 6 2 2" xfId="349" xr:uid="{88B97015-4907-4C82-8C43-108E3323CD52}"/>
    <cellStyle name="Saída 6 3" xfId="350" xr:uid="{DB1C135A-9C4E-4F2A-B3A3-8F752C19DB95}"/>
    <cellStyle name="Saída 6 3 2" xfId="351" xr:uid="{C7E9BCBB-2814-4C71-9987-C474CC654136}"/>
    <cellStyle name="Saída 6 4" xfId="352" xr:uid="{89875804-D926-4133-8965-50F03A731C7D}"/>
    <cellStyle name="Saída 7" xfId="353" xr:uid="{2C308C1B-2363-4DC8-8761-6198ECD6FB2B}"/>
    <cellStyle name="Saída 7 2" xfId="354" xr:uid="{83394561-0460-4B56-8049-DF5F85148110}"/>
    <cellStyle name="Saída 8" xfId="355" xr:uid="{0FF13BA1-A550-422F-9D73-312C488AE3AC}"/>
    <cellStyle name="Saída 8 2" xfId="356" xr:uid="{A25E6FCA-8B94-4057-8DC0-B270B5037F28}"/>
    <cellStyle name="Saída 9" xfId="357" xr:uid="{8B3F0D61-A3E7-4C8C-AFE6-BC0FDED58347}"/>
    <cellStyle name="Separador de milhares 10" xfId="358" xr:uid="{97B94698-F9E1-454E-B015-DA73462F940E}"/>
    <cellStyle name="Separador de milhares 11" xfId="521" xr:uid="{5CDC0E1D-F76F-4C86-B3FC-122EF33D2208}"/>
    <cellStyle name="Separador de milhares 12" xfId="522" xr:uid="{4EFC7E72-D238-4D0F-94D4-AD8EEA884AFB}"/>
    <cellStyle name="Separador de milhares 12 2" xfId="523" xr:uid="{64A4CD23-00A5-40B7-8B11-BAC722704FCB}"/>
    <cellStyle name="Separador de milhares 13" xfId="89" xr:uid="{938CAFA7-9B6B-49E8-B36B-C47403FA533C}"/>
    <cellStyle name="Separador de milhares 14" xfId="524" xr:uid="{7B947C01-B983-42E9-8474-0CCFFE90C47F}"/>
    <cellStyle name="Separador de milhares 15" xfId="531" xr:uid="{6A748F25-A588-40D8-80F4-849AC534D212}"/>
    <cellStyle name="Separador de milhares 2" xfId="12" xr:uid="{0B13A72C-0C1B-499B-BCFC-00F4393833AB}"/>
    <cellStyle name="Separador de milhares 2 10" xfId="31" xr:uid="{56984A43-E88D-4963-ADC5-7C25AC3C34B2}"/>
    <cellStyle name="Separador de milhares 2 2" xfId="57" xr:uid="{D0F49066-546B-40B5-B3A5-03B2D9B44801}"/>
    <cellStyle name="Separador de milhares 2 2 2" xfId="37" xr:uid="{62A6F9B9-7356-435A-9CC1-43DD84760F7D}"/>
    <cellStyle name="Separador de milhares 2 2 2 2" xfId="562" xr:uid="{359750B0-331E-4E1B-8C67-B5CFF66BDC00}"/>
    <cellStyle name="Separador de milhares 2 2 2 3" xfId="571" xr:uid="{313E124B-D2F6-47F2-94A0-A35DA1DA519F}"/>
    <cellStyle name="Separador de milhares 2 2 3" xfId="90" xr:uid="{85D43810-0279-4CD0-A0EB-ACB5C0A24B1B}"/>
    <cellStyle name="Separador de milhares 2 2 4" xfId="91" xr:uid="{7AC0E4A7-F6AD-4B93-81CD-36077426EA7C}"/>
    <cellStyle name="Separador de milhares 2 2 5" xfId="92" xr:uid="{EC10B6A5-E290-4DD6-A5E7-8D1519318587}"/>
    <cellStyle name="Separador de milhares 2 2 6" xfId="93" xr:uid="{13290E79-3794-4437-B67B-BA257AFF825B}"/>
    <cellStyle name="Separador de milhares 2 2 7" xfId="94" xr:uid="{2CF35986-113B-419E-A845-3CC522785380}"/>
    <cellStyle name="Separador de milhares 2 3" xfId="58" xr:uid="{28385EF7-A331-46D7-BFDF-B711F823FACF}"/>
    <cellStyle name="Separador de milhares 2 4" xfId="32" xr:uid="{314341AE-CEF8-459C-82D5-F2017031C637}"/>
    <cellStyle name="Separador de milhares 2 5" xfId="41" xr:uid="{809993BC-F26E-4D00-B17C-EEAB3C215323}"/>
    <cellStyle name="Separador de milhares 2 5 2" xfId="525" xr:uid="{3D375D1B-976D-40C0-BEF8-8F245E700A6E}"/>
    <cellStyle name="Separador de milhares 2 5 2 2" xfId="526" xr:uid="{C213C728-8064-442B-8F46-3C07077C3D33}"/>
    <cellStyle name="Separador de milhares 2 6" xfId="95" xr:uid="{7E88FA6D-47AB-4F2D-B005-1854E11A4966}"/>
    <cellStyle name="Separador de milhares 2 7" xfId="96" xr:uid="{F3BB7258-C759-427B-8DB5-DA36D2CB86A0}"/>
    <cellStyle name="Separador de milhares 2 8" xfId="34" xr:uid="{7F0E2DEB-E5DE-470A-9639-23AAA4CDCC58}"/>
    <cellStyle name="Separador de milhares 2 8 2" xfId="527" xr:uid="{46E47D73-327A-44C8-8275-6B3C681D1725}"/>
    <cellStyle name="Separador de milhares 2 9" xfId="359" xr:uid="{CC3C754E-EF23-4BAE-AD8E-E982AECCB374}"/>
    <cellStyle name="Separador de milhares 3" xfId="59" xr:uid="{12379F5D-AC20-40F8-9CD3-BBFC947C56EF}"/>
    <cellStyle name="Separador de milhares 3 10" xfId="360" xr:uid="{6DDF3C60-06C2-4952-A209-8138446CC48B}"/>
    <cellStyle name="Separador de milhares 3 11" xfId="361" xr:uid="{874026C8-DAF0-401D-A0CE-376834E7E491}"/>
    <cellStyle name="Separador de milhares 3 2" xfId="13" xr:uid="{02096A21-8C5B-49C1-AC44-B3AB4F3C1089}"/>
    <cellStyle name="Separador de milhares 3 2 2" xfId="362" xr:uid="{6AFB8A44-8D4B-437D-A3CE-C7C97F8761A5}"/>
    <cellStyle name="Separador de milhares 3 3" xfId="363" xr:uid="{A6707389-21CA-44B4-B0D3-69321E933AFF}"/>
    <cellStyle name="Separador de milhares 3 4" xfId="364" xr:uid="{792C622E-14BB-4F69-90AC-5D9DB0BB5256}"/>
    <cellStyle name="Separador de milhares 3 5" xfId="365" xr:uid="{35C20467-7797-4320-A179-79FACA56360E}"/>
    <cellStyle name="Separador de milhares 3 6" xfId="366" xr:uid="{91D403C5-752F-4FA4-870F-7E1D2BDDC9E5}"/>
    <cellStyle name="Separador de milhares 3 7" xfId="367" xr:uid="{35FB7D0B-77D2-4269-B5A2-12567D219DDC}"/>
    <cellStyle name="Separador de milhares 3 8" xfId="368" xr:uid="{19D96987-FB6E-4080-A3DB-619278E3D71A}"/>
    <cellStyle name="Separador de milhares 3 9" xfId="369" xr:uid="{212001CC-3021-4C87-9696-0341973C172C}"/>
    <cellStyle name="Separador de milhares 4" xfId="60" xr:uid="{174E8D66-D422-442A-AA7B-581CB5E169F8}"/>
    <cellStyle name="Separador de milhares 4 10" xfId="370" xr:uid="{394CE5AE-0234-496C-AEC6-5122C0FD4836}"/>
    <cellStyle name="Separador de milhares 4 11" xfId="371" xr:uid="{EBE4946B-E941-4367-BFC0-997794D395D8}"/>
    <cellStyle name="Separador de milhares 4 2" xfId="372" xr:uid="{79F0488A-8552-435D-9649-569440052F76}"/>
    <cellStyle name="Separador de milhares 4 3" xfId="373" xr:uid="{D321EEAE-7AD7-432B-937A-123070601050}"/>
    <cellStyle name="Separador de milhares 4 4" xfId="374" xr:uid="{EC8EBCD0-6580-447F-867E-21179E4D8EDE}"/>
    <cellStyle name="Separador de milhares 4 5" xfId="375" xr:uid="{EDEDFF6E-A522-4115-8AC7-8A5E80027FC3}"/>
    <cellStyle name="Separador de milhares 4 6" xfId="376" xr:uid="{2CB6A0F4-6A41-40B2-B967-030A5FCF50CB}"/>
    <cellStyle name="Separador de milhares 4 7" xfId="377" xr:uid="{0E4BBA8A-039D-4C43-ABC2-089D4ED4865C}"/>
    <cellStyle name="Separador de milhares 4 8" xfId="378" xr:uid="{2C134E66-7FE9-4959-BC76-AB230E53EE66}"/>
    <cellStyle name="Separador de milhares 4 9" xfId="379" xr:uid="{2EE4135B-4D52-43B0-B276-55656BF753C9}"/>
    <cellStyle name="Separador de milhares 5" xfId="15" xr:uid="{0414A22E-1DFF-4970-91E0-FCD1AF082DDD}"/>
    <cellStyle name="Separador de milhares 5 10" xfId="380" xr:uid="{135CD942-D3E0-4BED-99C8-D71D2F61C30E}"/>
    <cellStyle name="Separador de milhares 5 11" xfId="381" xr:uid="{0E47D88B-D24C-4D46-9D17-271FECB07190}"/>
    <cellStyle name="Separador de milhares 5 12" xfId="61" xr:uid="{DB54E2FB-DFEC-4A25-BC08-AC16A945BCC3}"/>
    <cellStyle name="Separador de milhares 5 2" xfId="16" xr:uid="{A3D4366B-BEEA-460F-8DA5-74029731DFB9}"/>
    <cellStyle name="Separador de milhares 5 2 2" xfId="382" xr:uid="{A39A5E9C-2FB7-4D68-97CC-39558E016AAA}"/>
    <cellStyle name="Separador de milhares 5 3" xfId="383" xr:uid="{19DEC92C-F4F8-42B3-810D-7B80122464BE}"/>
    <cellStyle name="Separador de milhares 5 4" xfId="384" xr:uid="{46F69A5B-B440-4C6B-8463-17D5B5FF8A93}"/>
    <cellStyle name="Separador de milhares 5 5" xfId="385" xr:uid="{12A32112-96A9-4A63-8863-98BEA4FFDE2A}"/>
    <cellStyle name="Separador de milhares 5 6" xfId="386" xr:uid="{7A0DDF46-D1AA-4B11-AE7D-FE2E9C2E49E6}"/>
    <cellStyle name="Separador de milhares 5 7" xfId="387" xr:uid="{FFBB6D46-F697-49EB-A19C-1ACD2AAAA911}"/>
    <cellStyle name="Separador de milhares 5 8" xfId="388" xr:uid="{3D492496-2800-46C3-9B14-5659DE1E8536}"/>
    <cellStyle name="Separador de milhares 5 9" xfId="389" xr:uid="{2F5FD33C-98E5-49E2-ACDF-9675A7494801}"/>
    <cellStyle name="Separador de milhares 6" xfId="62" xr:uid="{74186B02-1759-4855-A474-B0D9B3336E7D}"/>
    <cellStyle name="Separador de milhares 6 2" xfId="563" xr:uid="{8A750A50-5804-40FC-91FB-5BEB84521653}"/>
    <cellStyle name="Separador de milhares 7" xfId="38" xr:uid="{3803E8BB-94F5-42B4-BDD6-2EACA6B41205}"/>
    <cellStyle name="Separador de milhares 7 2" xfId="390" xr:uid="{CD507E57-A4A2-4743-80E5-371ED131D89B}"/>
    <cellStyle name="Separador de milhares 7 2 2" xfId="391" xr:uid="{3DC015D9-3FAF-4297-B27B-238283AF5FFC}"/>
    <cellStyle name="Separador de milhares 7 2 2 2" xfId="392" xr:uid="{6421D15F-B402-49F5-90A8-6847191AB3D2}"/>
    <cellStyle name="Separador de milhares 7 2 3" xfId="393" xr:uid="{7046A4D4-9785-4E30-A1CC-F6D45ECE7FE8}"/>
    <cellStyle name="Separador de milhares 7 2 3 2" xfId="394" xr:uid="{E9EC7838-D2E0-4724-91B1-4AA1D5112384}"/>
    <cellStyle name="Separador de milhares 7 2 4" xfId="395" xr:uid="{C1ED6801-FF6A-4B19-BCCC-9E8D714ED91F}"/>
    <cellStyle name="Separador de milhares 7 3" xfId="396" xr:uid="{39B7E59E-C068-40A1-A1DB-FC1CBAE23F55}"/>
    <cellStyle name="Separador de milhares 7 3 2" xfId="397" xr:uid="{2DFAF77F-6522-4460-9589-62D2F0B00715}"/>
    <cellStyle name="Separador de milhares 7 3 2 2" xfId="398" xr:uid="{28DCB407-E9F6-4824-9C15-283AA61555F7}"/>
    <cellStyle name="Separador de milhares 7 3 3" xfId="399" xr:uid="{667F3330-94B8-47CD-8625-9E434326EBB7}"/>
    <cellStyle name="Separador de milhares 7 3 3 2" xfId="400" xr:uid="{2982CF57-E708-4D15-BC33-5605523BE4CD}"/>
    <cellStyle name="Separador de milhares 7 3 4" xfId="401" xr:uid="{67120C21-48BB-4E8A-A9F6-1EA3B5E7944D}"/>
    <cellStyle name="Separador de milhares 7 4" xfId="402" xr:uid="{5B60EC58-51CD-45C7-BF2C-AEC2351B38F3}"/>
    <cellStyle name="Separador de milhares 7 4 2" xfId="403" xr:uid="{ABF8C99C-13F3-4D29-8217-BF36EEEBC32B}"/>
    <cellStyle name="Separador de milhares 7 5" xfId="404" xr:uid="{D0339DA9-4107-4F40-B4BC-11CDB413D1E6}"/>
    <cellStyle name="Separador de milhares 7 5 2" xfId="405" xr:uid="{B0530C67-953E-4DBA-9D46-54F9965A71B8}"/>
    <cellStyle name="Separador de milhares 7 6" xfId="406" xr:uid="{C26780FF-34DB-4CE5-8F04-F806A2FDDADC}"/>
    <cellStyle name="Separador de milhares 8" xfId="30" xr:uid="{A0AA59AE-C13B-4FDD-A8A9-7A13AD390D48}"/>
    <cellStyle name="Separador de milhares 9" xfId="407" xr:uid="{67379221-9865-4924-A1C0-914E87D81267}"/>
    <cellStyle name="Separador de milhares 9 2" xfId="408" xr:uid="{37A8F41E-FEE0-404B-B50F-591A3161CAB7}"/>
    <cellStyle name="Separador de milhares 9 2 2" xfId="409" xr:uid="{8224DBBC-7C06-44CC-95F8-1F784902D099}"/>
    <cellStyle name="Separador de milhares 9 3" xfId="410" xr:uid="{440D87CB-FF6B-42C7-8007-C4F118191CEA}"/>
    <cellStyle name="Separador de milhares 9 3 2" xfId="411" xr:uid="{866CCA53-9F9D-4F21-A66A-85DBA750B06B}"/>
    <cellStyle name="Separador de milhares 9 4" xfId="412" xr:uid="{2BBE58CB-6A9F-49B1-A171-8C08D3CEF180}"/>
    <cellStyle name="Standard_Related Parties" xfId="63" xr:uid="{BD5CC365-2105-467E-A6C0-81F8CFAF7D2F}"/>
    <cellStyle name="STYLE1 - Style1" xfId="64" xr:uid="{C88C8BA8-F8AB-48AC-9E30-56D08505383A}"/>
    <cellStyle name="STYLE2 - Style2" xfId="65" xr:uid="{946C4644-397F-4CD8-AA8B-8DD998C34531}"/>
    <cellStyle name="SubHeading" xfId="66" xr:uid="{48921B9B-8428-43F6-B840-087D3B4E7C20}"/>
    <cellStyle name="Texto de Aviso 2" xfId="413" xr:uid="{3FFEDFAC-7830-4DA9-AD3D-886A5F006D74}"/>
    <cellStyle name="Texto Explicativo 2" xfId="414" xr:uid="{4491CA72-E3EB-4121-8191-3215BCEA3E01}"/>
    <cellStyle name="Tickmark" xfId="67" xr:uid="{198F07D7-5BCF-453D-835D-1E8276536D32}"/>
    <cellStyle name="Título 1 2" xfId="415" xr:uid="{572469AE-F910-42A1-8642-C86F2D85A996}"/>
    <cellStyle name="Título 2 2" xfId="416" xr:uid="{1D8BB33D-FDD6-48C2-8EB6-F11D145DCA49}"/>
    <cellStyle name="Título 3 2" xfId="417" xr:uid="{D132055D-6782-40F1-9E9A-120EA480EAFA}"/>
    <cellStyle name="Título 3 2 2" xfId="418" xr:uid="{40968219-08A6-40A7-9167-036B38C16279}"/>
    <cellStyle name="Título 3 2 2 2" xfId="419" xr:uid="{E2DC64B9-B206-4522-B1FF-B8B6F93CE864}"/>
    <cellStyle name="Título 3 2 3" xfId="420" xr:uid="{BF9C6287-073B-41AC-AA84-62DA3762C59D}"/>
    <cellStyle name="Título 3 3" xfId="421" xr:uid="{EAD6A6CD-BEE5-49CA-B113-8BD4A31F8743}"/>
    <cellStyle name="Título 3 3 2" xfId="422" xr:uid="{2EDBA4FA-8399-49CB-8B46-C450F3F7316D}"/>
    <cellStyle name="Título 3 4" xfId="423" xr:uid="{5B0FFCC3-1647-4F02-B548-6DFBF61D6CBE}"/>
    <cellStyle name="Título 3 4 2" xfId="424" xr:uid="{595CD9C6-9938-48AB-A8EC-DCA0477F60D5}"/>
    <cellStyle name="Título 3 5" xfId="425" xr:uid="{2A9E0E5C-DC88-4037-96AA-CAFC6BFC3E10}"/>
    <cellStyle name="Título 3 5 2" xfId="426" xr:uid="{6E8C19A2-7B34-4B18-888A-49D629AC6B3C}"/>
    <cellStyle name="Título 3 6" xfId="427" xr:uid="{767B0EE0-FAE6-4900-81C1-5E50DC056A6C}"/>
    <cellStyle name="Título 3 6 2" xfId="428" xr:uid="{84B83D14-1416-43AE-88E9-F0FF75D8AA84}"/>
    <cellStyle name="Título 4 2" xfId="429" xr:uid="{0D8128C6-70F5-46BE-A85C-FA6772C12915}"/>
    <cellStyle name="Título 5" xfId="430" xr:uid="{B71736BF-5881-4FBC-9DF7-E5C3CA6DA6F0}"/>
    <cellStyle name="Titulo1" xfId="431" xr:uid="{88172E37-24F7-4476-8FA7-D9B460049682}"/>
    <cellStyle name="Titulo2" xfId="432" xr:uid="{01A9D320-4DD9-4870-BEBF-38F5F48C5F46}"/>
    <cellStyle name="Total 2" xfId="433" xr:uid="{ACBF8672-4C0A-45F7-BDCC-263686ABDA5C}"/>
    <cellStyle name="Total 2 2" xfId="434" xr:uid="{008790D1-2DDB-4615-8F0F-2415F149BE8B}"/>
    <cellStyle name="Total 2 2 2" xfId="435" xr:uid="{033E6F6D-4740-47EF-A442-DFA9A0CBE5CD}"/>
    <cellStyle name="Total 2 2 2 2" xfId="436" xr:uid="{0005F911-523F-4726-A5B2-06CA431DAB6B}"/>
    <cellStyle name="Total 2 2 3" xfId="437" xr:uid="{54B07858-0B23-46B0-8992-39CDA99CC979}"/>
    <cellStyle name="Total 2 2 3 2" xfId="438" xr:uid="{63891842-4935-4360-A31C-71CE8D410764}"/>
    <cellStyle name="Total 2 2 4" xfId="439" xr:uid="{364C13AB-EFB1-4B4E-9510-F4D5CD5A9829}"/>
    <cellStyle name="Total 2 3" xfId="440" xr:uid="{6B6A3760-6FAD-4361-A5BC-DBB17B80F713}"/>
    <cellStyle name="Total 2 3 2" xfId="441" xr:uid="{9130F807-1343-4ACD-AA31-E4521FB2BB00}"/>
    <cellStyle name="Total 2 3 2 2" xfId="442" xr:uid="{FBBF8F61-96C5-4345-BB93-0A4B36D22787}"/>
    <cellStyle name="Total 2 3 3" xfId="443" xr:uid="{D0C65B05-D6E8-4A8B-B452-B76EB910924D}"/>
    <cellStyle name="Total 2 3 3 2" xfId="444" xr:uid="{DCF7B485-54E7-4591-9B13-0AF1B1D9191D}"/>
    <cellStyle name="Total 2 3 4" xfId="445" xr:uid="{EA37D2A1-AEDF-4003-A631-804419FC249F}"/>
    <cellStyle name="Total 2 4" xfId="446" xr:uid="{FECCBFF3-5BDD-45E9-8D7F-37C6D37F5AC0}"/>
    <cellStyle name="Total 2 4 2" xfId="447" xr:uid="{D12AC4F5-72C9-4E33-90A3-E2CF0E11A358}"/>
    <cellStyle name="Total 2 5" xfId="448" xr:uid="{66CE95F6-1766-4046-A3F1-EE06511CF8C8}"/>
    <cellStyle name="Total 2 5 2" xfId="449" xr:uid="{EE88F25B-9074-46C2-A985-07FE368D35B9}"/>
    <cellStyle name="Total 2 6" xfId="450" xr:uid="{2ADC2C23-F2CA-49BB-988E-D174EDD7E6D5}"/>
    <cellStyle name="Total 3" xfId="451" xr:uid="{50CCF285-B769-46C5-AC00-021EDBDFB762}"/>
    <cellStyle name="Total 3 2" xfId="452" xr:uid="{53860FF8-786E-4CBF-89E6-8463B0148650}"/>
    <cellStyle name="Total 3 2 2" xfId="453" xr:uid="{96E0A173-C359-4F42-9D1E-105E6F020BF4}"/>
    <cellStyle name="Total 3 2 2 2" xfId="454" xr:uid="{FC5DFDAC-0026-4165-8A5F-0C1F6B4D5C93}"/>
    <cellStyle name="Total 3 2 3" xfId="455" xr:uid="{56436A65-DC0B-4117-9304-43AE3A23C0A8}"/>
    <cellStyle name="Total 3 2 3 2" xfId="456" xr:uid="{34646B0B-06F9-4A0A-B8FD-7CE176D2BD0E}"/>
    <cellStyle name="Total 3 2 4" xfId="457" xr:uid="{BF2239C4-694B-4A9D-AF55-9210F1E5D344}"/>
    <cellStyle name="Total 3 3" xfId="458" xr:uid="{0ED25F36-32D0-4320-8950-0E02AAAC6852}"/>
    <cellStyle name="Total 3 3 2" xfId="459" xr:uid="{A3990C6F-A5B1-497A-A8B6-D36A1582682E}"/>
    <cellStyle name="Total 3 3 2 2" xfId="460" xr:uid="{FB450128-3EBC-4FF0-92CC-947392680EFB}"/>
    <cellStyle name="Total 3 3 3" xfId="461" xr:uid="{25D6AF72-1529-47AD-87D1-D8736C19BBFC}"/>
    <cellStyle name="Total 3 3 3 2" xfId="462" xr:uid="{DDE7ACF8-7394-46F8-8E24-4BCA39754430}"/>
    <cellStyle name="Total 3 3 4" xfId="463" xr:uid="{73A44CBD-C770-4836-950C-07EFBCF58B9A}"/>
    <cellStyle name="Total 3 4" xfId="464" xr:uid="{30F9304C-7758-4621-9F13-D95B06686F7F}"/>
    <cellStyle name="Total 3 4 2" xfId="465" xr:uid="{9036A4D4-E01E-425C-A769-6815C05305BE}"/>
    <cellStyle name="Total 3 5" xfId="466" xr:uid="{0B13E38D-8DF7-4AAF-B419-552AC10FD91A}"/>
    <cellStyle name="Total 3 5 2" xfId="467" xr:uid="{D165A06A-6169-42B0-BA58-FB53772F712F}"/>
    <cellStyle name="Total 3 6" xfId="468" xr:uid="{C40F7FD7-40CE-4D28-A3DC-D234F3D05975}"/>
    <cellStyle name="Total 4" xfId="469" xr:uid="{A84921FD-84B1-4D65-8813-79FC5BFA46E5}"/>
    <cellStyle name="Total 4 2" xfId="470" xr:uid="{4ABCF6FB-1006-4C4C-B77B-892891F1EBB4}"/>
    <cellStyle name="Total 4 2 2" xfId="471" xr:uid="{0CFF85C3-8756-408C-9384-A575B84E8966}"/>
    <cellStyle name="Total 4 2 2 2" xfId="472" xr:uid="{8427E730-44AC-4487-99D6-E89BB9EAFF0C}"/>
    <cellStyle name="Total 4 2 3" xfId="473" xr:uid="{E1F35C4C-3234-4CFB-9F5D-F1D39C0EAE82}"/>
    <cellStyle name="Total 4 2 3 2" xfId="474" xr:uid="{0C65B9FA-F101-4FB3-8550-0E79127171D0}"/>
    <cellStyle name="Total 4 2 4" xfId="475" xr:uid="{D71BA486-CBCF-4A5F-B93D-F5718541F7D5}"/>
    <cellStyle name="Total 4 3" xfId="476" xr:uid="{D76EA052-DF93-4FD5-B6ED-59D1B872C904}"/>
    <cellStyle name="Total 4 3 2" xfId="477" xr:uid="{48A23371-2D9F-452B-825F-FC5252A7CCFA}"/>
    <cellStyle name="Total 4 3 2 2" xfId="478" xr:uid="{296D751E-4996-49A8-9279-FEC822FF627F}"/>
    <cellStyle name="Total 4 3 3" xfId="479" xr:uid="{9CCE4A10-024E-401C-939F-C6D82F7EAD7E}"/>
    <cellStyle name="Total 4 3 3 2" xfId="480" xr:uid="{D0476D6C-3C08-44D1-9D4C-C7C01D3E0660}"/>
    <cellStyle name="Total 4 3 4" xfId="481" xr:uid="{1B4CFA51-4BD0-41D7-BBA6-D5FE85F4CA01}"/>
    <cellStyle name="Total 4 4" xfId="482" xr:uid="{96088B13-F4F1-4D7C-AE27-54A754995D6C}"/>
    <cellStyle name="Total 4 4 2" xfId="483" xr:uid="{7A039156-CF98-452B-AE52-59B46A95561A}"/>
    <cellStyle name="Total 4 5" xfId="484" xr:uid="{37AE8487-1BC0-4C1D-A9EA-C2DB4798F283}"/>
    <cellStyle name="Total 4 5 2" xfId="485" xr:uid="{32908C35-68A7-4E4D-89D9-C303072DB2B9}"/>
    <cellStyle name="Total 4 6" xfId="486" xr:uid="{A88D1A12-D449-492C-AD0E-3C37702758A1}"/>
    <cellStyle name="Total 5" xfId="487" xr:uid="{F3AA91F8-29CC-455C-83E0-B16D7C963E99}"/>
    <cellStyle name="Total 5 2" xfId="488" xr:uid="{F4269ED3-F442-4954-A50A-55EFE53C361A}"/>
    <cellStyle name="Total 5 2 2" xfId="489" xr:uid="{9B15DEA4-20CF-428C-8460-BDD22FCB855A}"/>
    <cellStyle name="Total 5 2 2 2" xfId="490" xr:uid="{3183BF3A-343F-4A9A-8A7A-FBE3FCE94F8C}"/>
    <cellStyle name="Total 5 2 3" xfId="491" xr:uid="{A4EE8C4D-5288-45D4-A74F-14C4BF945C6D}"/>
    <cellStyle name="Total 5 2 3 2" xfId="492" xr:uid="{A8D01FC6-6F51-4A5A-8C2E-338EE881DB17}"/>
    <cellStyle name="Total 5 2 4" xfId="493" xr:uid="{31D3299D-9A1E-428B-9CC2-7A2450B7F26B}"/>
    <cellStyle name="Total 5 3" xfId="494" xr:uid="{9F0192F1-D2FC-4E7F-A92E-BF36B2FDA024}"/>
    <cellStyle name="Total 5 3 2" xfId="495" xr:uid="{2803B368-C013-44B8-AF9B-94B2C9FF586D}"/>
    <cellStyle name="Total 5 3 2 2" xfId="496" xr:uid="{AF6BF742-5E59-41ED-850E-3610FD27A3BA}"/>
    <cellStyle name="Total 5 3 3" xfId="497" xr:uid="{E11CC61E-7D1B-45CA-8A68-BE8612644302}"/>
    <cellStyle name="Total 5 3 3 2" xfId="498" xr:uid="{3E9D14BA-C40F-4BF2-9A93-0DA73D6A53D9}"/>
    <cellStyle name="Total 5 3 4" xfId="499" xr:uid="{2B907871-D0CC-4947-8C26-1FBF49C5B438}"/>
    <cellStyle name="Total 5 4" xfId="500" xr:uid="{CCE3A5ED-6128-44D4-AFD3-61C7F36C9541}"/>
    <cellStyle name="Total 5 4 2" xfId="501" xr:uid="{65311826-518C-481F-8574-A4CD556F0460}"/>
    <cellStyle name="Total 5 5" xfId="502" xr:uid="{D6E4F86B-204E-4A8A-AA0F-6748F2E61867}"/>
    <cellStyle name="Total 5 5 2" xfId="503" xr:uid="{5AAE8C4E-E67D-4A1C-BAB8-29AC9A7FD8DE}"/>
    <cellStyle name="Total 5 6" xfId="504" xr:uid="{87DF3969-0489-4D94-9E36-4C87506F5CA6}"/>
    <cellStyle name="Total 6" xfId="505" xr:uid="{AE552005-FA98-4520-8EB3-F9A5AEA8EAC3}"/>
    <cellStyle name="Total 6 2" xfId="506" xr:uid="{54D14662-DBC6-4C46-9254-B7027D577A6D}"/>
    <cellStyle name="Total 7" xfId="507" xr:uid="{E9064474-90C7-4428-98BC-086A4C85B327}"/>
    <cellStyle name="Total 7 2" xfId="508" xr:uid="{B48071AB-36CE-4827-85B1-C385FBC79C2B}"/>
    <cellStyle name="Total 8" xfId="509" xr:uid="{EEBBC15D-19BF-4979-83A0-18E1F7C57B92}"/>
    <cellStyle name="Unprotect" xfId="68" xr:uid="{3379E772-A73E-4D4C-9A85-753A0D540AE4}"/>
    <cellStyle name="Vírgula" xfId="1" builtinId="3"/>
    <cellStyle name="Vírgula 2" xfId="3" xr:uid="{C1DDDC50-9549-47FE-9500-BE19D87848B1}"/>
    <cellStyle name="Vírgula 2 2" xfId="10" xr:uid="{1FEE9ACD-FF83-4E14-BE3C-5CE748FB0047}"/>
    <cellStyle name="Vírgula 2 2 2" xfId="570" xr:uid="{108FB961-11F0-4595-B5EB-A43A02300D6A}"/>
    <cellStyle name="Vírgula 2 2 3" xfId="565" xr:uid="{A1AB33DF-0FDE-4AB1-B501-A02C530DF829}"/>
    <cellStyle name="Vírgula 2 3" xfId="567" xr:uid="{5CEFA192-56C8-4EAE-BD4D-0E5010334D39}"/>
    <cellStyle name="Vírgula 2 4" xfId="568" xr:uid="{6E482354-741B-4269-BC61-1C8FD4A1CFE6}"/>
    <cellStyle name="Vírgula 2 5" xfId="564" xr:uid="{5894D005-390C-4DE5-AE7D-4C3480D835C7}"/>
    <cellStyle name="Vírgula 3" xfId="11" xr:uid="{7B617970-D638-4E33-81EC-D46203F0DBEF}"/>
    <cellStyle name="Vírgula 3 2" xfId="566" xr:uid="{7722893C-675B-43A5-BC84-131D606C473E}"/>
    <cellStyle name="Vírgula 4" xfId="8" xr:uid="{07905D72-EF8D-4163-AE42-E7373730074E}"/>
    <cellStyle name="Vírgula 4 2" xfId="569" xr:uid="{5DF7BEAC-43A4-4FDA-BDF0-D27D5B482828}"/>
    <cellStyle name="Währung [0]_Related Parties" xfId="69" xr:uid="{7EF1430D-8E69-4A64-88C7-5C465A1CE1B6}"/>
    <cellStyle name="Währung_Related Parties" xfId="70" xr:uid="{5AEEAF33-F8EB-4DC7-AA0C-001C2A5AD84E}"/>
    <cellStyle name="Walutowy [0]_laroux" xfId="71" xr:uid="{762DC70F-2218-47EB-BA93-3B77BBE62C40}"/>
    <cellStyle name="Walutowy_laroux" xfId="72" xr:uid="{6D78BC4F-FF5E-435F-9D04-651EE64C7AD0}"/>
  </cellStyles>
  <dxfs count="0"/>
  <tableStyles count="0" defaultTableStyle="TableStyleMedium2" defaultPivotStyle="PivotStyleLight16"/>
  <colors>
    <mruColors>
      <color rgb="FFE5FBFF"/>
      <color rgb="FF79DCFF"/>
      <color rgb="FFF3FDFF"/>
      <color rgb="FFCDF8FF"/>
      <color rgb="FFA4E8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663155</xdr:colOff>
      <xdr:row>1</xdr:row>
      <xdr:rowOff>19050</xdr:rowOff>
    </xdr:from>
    <xdr:ext cx="1567202" cy="337986"/>
    <xdr:pic>
      <xdr:nvPicPr>
        <xdr:cNvPr id="2" name="Picture 2" descr="Lupatech Fiber Liners / Fiberware">
          <a:extLst>
            <a:ext uri="{FF2B5EF4-FFF2-40B4-BE49-F238E27FC236}">
              <a16:creationId xmlns:a16="http://schemas.microsoft.com/office/drawing/2014/main" id="{0591384E-B80D-4394-B369-35D9A412B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072" y="188383"/>
          <a:ext cx="1567202" cy="337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28575</xdr:colOff>
      <xdr:row>3</xdr:row>
      <xdr:rowOff>190500</xdr:rowOff>
    </xdr:from>
    <xdr:ext cx="6212044" cy="2175087"/>
    <xdr:pic>
      <xdr:nvPicPr>
        <xdr:cNvPr id="3" name="Imagem 2">
          <a:extLst>
            <a:ext uri="{FF2B5EF4-FFF2-40B4-BE49-F238E27FC236}">
              <a16:creationId xmlns:a16="http://schemas.microsoft.com/office/drawing/2014/main" id="{E137C12C-B878-4F3E-839F-128CB89C20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8110"/>
        <a:stretch/>
      </xdr:blipFill>
      <xdr:spPr>
        <a:xfrm>
          <a:off x="883920" y="723900"/>
          <a:ext cx="6212044" cy="21750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76200</xdr:rowOff>
    </xdr:from>
    <xdr:to>
      <xdr:col>0</xdr:col>
      <xdr:colOff>2074189</xdr:colOff>
      <xdr:row>2</xdr:row>
      <xdr:rowOff>132601</xdr:rowOff>
    </xdr:to>
    <xdr:pic>
      <xdr:nvPicPr>
        <xdr:cNvPr id="2" name="Picture 2" descr="Lupatech just log (2)">
          <a:extLst>
            <a:ext uri="{FF2B5EF4-FFF2-40B4-BE49-F238E27FC236}">
              <a16:creationId xmlns:a16="http://schemas.microsoft.com/office/drawing/2014/main" id="{5265B38A-5E1A-4747-A75A-1AB683D7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600" y="76200"/>
          <a:ext cx="1966874" cy="427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73592</xdr:colOff>
      <xdr:row>0</xdr:row>
      <xdr:rowOff>53972</xdr:rowOff>
    </xdr:from>
    <xdr:to>
      <xdr:col>0</xdr:col>
      <xdr:colOff>2040466</xdr:colOff>
      <xdr:row>2</xdr:row>
      <xdr:rowOff>131328</xdr:rowOff>
    </xdr:to>
    <xdr:pic>
      <xdr:nvPicPr>
        <xdr:cNvPr id="2" name="Picture 2" descr="Lupatech just log (2)">
          <a:extLst>
            <a:ext uri="{FF2B5EF4-FFF2-40B4-BE49-F238E27FC236}">
              <a16:creationId xmlns:a16="http://schemas.microsoft.com/office/drawing/2014/main" id="{312020C4-AC7D-4B99-91D2-9ACFF1BC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2" y="53972"/>
          <a:ext cx="1966874" cy="427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59266</xdr:colOff>
      <xdr:row>0</xdr:row>
      <xdr:rowOff>50800</xdr:rowOff>
    </xdr:from>
    <xdr:to>
      <xdr:col>0</xdr:col>
      <xdr:colOff>2039475</xdr:colOff>
      <xdr:row>2</xdr:row>
      <xdr:rowOff>130061</xdr:rowOff>
    </xdr:to>
    <xdr:pic>
      <xdr:nvPicPr>
        <xdr:cNvPr id="3" name="Picture 2" descr="Lupatech just log (2)">
          <a:extLst>
            <a:ext uri="{FF2B5EF4-FFF2-40B4-BE49-F238E27FC236}">
              <a16:creationId xmlns:a16="http://schemas.microsoft.com/office/drawing/2014/main" id="{8CA475A1-84F8-4390-AECC-9E08F984D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266" y="50800"/>
          <a:ext cx="1966874" cy="427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50800</xdr:rowOff>
    </xdr:from>
    <xdr:to>
      <xdr:col>0</xdr:col>
      <xdr:colOff>2039265</xdr:colOff>
      <xdr:row>2</xdr:row>
      <xdr:rowOff>130061</xdr:rowOff>
    </xdr:to>
    <xdr:pic>
      <xdr:nvPicPr>
        <xdr:cNvPr id="3" name="Picture 2" descr="Lupatech just log (2)">
          <a:extLst>
            <a:ext uri="{FF2B5EF4-FFF2-40B4-BE49-F238E27FC236}">
              <a16:creationId xmlns:a16="http://schemas.microsoft.com/office/drawing/2014/main" id="{585C39CC-9E71-4D2E-9C43-2DADB0D6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50800"/>
          <a:ext cx="1966874" cy="427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2079269</xdr:colOff>
      <xdr:row>2</xdr:row>
      <xdr:rowOff>95771</xdr:rowOff>
    </xdr:to>
    <xdr:pic>
      <xdr:nvPicPr>
        <xdr:cNvPr id="3" name="Picture 2" descr="Lupatech just log (2)">
          <a:extLst>
            <a:ext uri="{FF2B5EF4-FFF2-40B4-BE49-F238E27FC236}">
              <a16:creationId xmlns:a16="http://schemas.microsoft.com/office/drawing/2014/main" id="{56607C3E-3115-42D8-80FB-65C2BA0F5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0"/>
          <a:ext cx="1966874" cy="427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jamento\Ano%202011\EVA\EVA%20por%20Divis&#227;o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ls001002\Finan&#231;as_RJ\Planejamento\Ano%202011\EVA\EVA%20Mills%202011_re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Itens%20Controle%202002%20(BH)\itens%20de%20controle\Ic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EVTMA1\DADOS\Meus%20documentos\Nuno\CVRD\CVRDMen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pqt\Qualidade%20e%20Desenvolvimento\Far&#243;is\Envio\Farol%20Geral%20GEDQT%202002%20(Enviado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Itens%20Controle%202002%20(BH)\Ic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P\Gerrot%20-%20Corredor%20Centro%20-%20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ls001002\Finan&#231;as_RJ\RI\Resultados\Base_de_Dados_RI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01552190\CONFIG~1\Temp\notesAF924C\Matriz%20correla&#231;&#227;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Execucao"/>
      <sheetName val="EVA MILLS"/>
      <sheetName val="EVA CC"/>
      <sheetName val="EVA JAHU"/>
      <sheetName val="EVA SI"/>
      <sheetName val="EVA MR"/>
      <sheetName val="EVA EV"/>
      <sheetName val="Bal"/>
      <sheetName val="Resultado Financeiro"/>
      <sheetName val="resultado"/>
      <sheetName val="Divisões"/>
      <sheetName val="Resultado novas filiais"/>
      <sheetName val="Imobilizado"/>
      <sheetName val="Plan1"/>
      <sheetName val="Resumo"/>
      <sheetName val="Resumo Orçado"/>
      <sheetName val="CÁLCULO EVA"/>
    </sheetNames>
    <sheetDataSet>
      <sheetData sheetId="0" refreshError="1"/>
      <sheetData sheetId="1" refreshError="1"/>
      <sheetData sheetId="2">
        <row r="201">
          <cell r="D201">
            <v>9120.2597943297042</v>
          </cell>
        </row>
      </sheetData>
      <sheetData sheetId="3">
        <row r="201">
          <cell r="D201">
            <v>2738.1657357748968</v>
          </cell>
        </row>
      </sheetData>
      <sheetData sheetId="4">
        <row r="201">
          <cell r="D201">
            <v>2418.2221926142706</v>
          </cell>
        </row>
      </sheetData>
      <sheetData sheetId="5">
        <row r="201">
          <cell r="D201">
            <v>795.93086919345933</v>
          </cell>
        </row>
      </sheetData>
      <sheetData sheetId="6">
        <row r="201">
          <cell r="D201">
            <v>3160.1018451636464</v>
          </cell>
        </row>
      </sheetData>
      <sheetData sheetId="7">
        <row r="201">
          <cell r="D201">
            <v>5.4676294563963541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Execucao"/>
      <sheetName val="EVA MILLS"/>
      <sheetName val="EVA CC"/>
      <sheetName val="EVA JAHU"/>
      <sheetName val="EVA SI"/>
      <sheetName val="EVA MR"/>
      <sheetName val="EVA EV"/>
      <sheetName val="Suporte"/>
      <sheetName val="Bal"/>
      <sheetName val="Resultado Financeiro"/>
      <sheetName val="imobilizado por divisão"/>
      <sheetName val="resultado"/>
      <sheetName val="Divisões"/>
      <sheetName val="Resultado novas filiais"/>
      <sheetName val="Imobilizado"/>
      <sheetName val="abertura por filial"/>
      <sheetName val="Resumo mensal"/>
      <sheetName val="Resumo acumulado"/>
      <sheetName val="Resumo acumulado antes rev cc"/>
      <sheetName val="Árvore de drivers"/>
      <sheetName val="Árvore de drivers (2)"/>
      <sheetName val="radar13dez"/>
      <sheetName val="permanente"/>
      <sheetName val="radar11nov"/>
      <sheetName val="radar14out"/>
      <sheetName val="radar11ago"/>
      <sheetName val="radar14jun"/>
      <sheetName val="radar05maio"/>
      <sheetName val="radar12jul"/>
      <sheetName val="resultado (2)"/>
      <sheetName val="radar13set"/>
      <sheetName val="Plan1"/>
      <sheetName val="radar16s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4">
          <cell r="B54">
            <v>522.04568100357778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c97"/>
    </sheetNames>
    <definedNames>
      <definedName name="_xlbgnm.pA5"/>
      <definedName name="_xlbgnm.pA6"/>
      <definedName name="_xlbgnm.pC5"/>
      <definedName name="telaA"/>
      <definedName name="tela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Principal"/>
      <sheetName val="#REF"/>
      <sheetName val="Principal"/>
      <sheetName val="CVRDMenu"/>
      <sheetName val="Insumos e Produtos"/>
      <sheetName val="Itens de Controle - Nice"/>
      <sheetName val="Ferrovia"/>
      <sheetName val="Porto"/>
      <sheetName val="PA - Receita Líquida Guseiros"/>
      <sheetName val="PA - Gusa Norte (2)"/>
      <sheetName val="Insumos_e_Produtos"/>
      <sheetName val="Itens_de_Controle_-_Nice"/>
      <sheetName val="PA_-_Receita_Líquida_Guseiros"/>
      <sheetName val="PA_-_Gusa_Norte_(2)"/>
    </sheetNames>
    <definedNames>
      <definedName name="Macro1"/>
      <definedName name="Macro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lantação PN10"/>
      <sheetName val="Implantação 5S"/>
      <sheetName val="Implantação Padronização"/>
      <sheetName val="Check List- Gerro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c97"/>
    </sheetNames>
    <definedNames>
      <definedName name="telaC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co de Dados"/>
      <sheetName val="Check Farol"/>
      <sheetName val="Chek List"/>
      <sheetName val="Cronograma"/>
      <sheetName val="Pessoal Próprio"/>
      <sheetName val="Pessoal de Tercei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árvore"/>
      <sheetName val="Mills"/>
      <sheetName val="Infraestrutura"/>
      <sheetName val="Edificações"/>
      <sheetName val="Construção"/>
      <sheetName val="Rental"/>
      <sheetName val="MillsSI"/>
      <sheetName val="Check"/>
      <sheetName val="Taxa de Utilização"/>
      <sheetName val="ROIC LTM"/>
      <sheetName val="ROIC LTM SEM IMPAIRMENT"/>
      <sheetName val="Resumo_p"/>
      <sheetName val="Resumo_i"/>
      <sheetName val="Plan1"/>
      <sheetName val="Taxa de Utilização i"/>
      <sheetName val="Dashboard_mês"/>
      <sheetName val="Dashboard_semestral"/>
      <sheetName val="Dashboard_anual"/>
      <sheetName val="Dashboard_trimestre"/>
      <sheetName val="Plan2"/>
      <sheetName val="Plan3"/>
      <sheetName val="Plan9"/>
      <sheetName val="Plan10"/>
      <sheetName val="Plan4"/>
      <sheetName val="Plan5"/>
      <sheetName val="Plan6"/>
      <sheetName val="Plan7"/>
      <sheetName val="Plan8"/>
      <sheetName val="Plan16"/>
      <sheetName val="Plan18"/>
      <sheetName val="Plan19"/>
      <sheetName val="Plan21"/>
      <sheetName val="Plan22"/>
      <sheetName val="Plan23"/>
      <sheetName val="Plan24"/>
      <sheetName val="Plan25"/>
      <sheetName val="Plan26"/>
      <sheetName val="Plan11"/>
      <sheetName val="Gráficos_Mills"/>
      <sheetName val="Gráficos_Mills (3)"/>
      <sheetName val="Gráficos_Mills (2)"/>
      <sheetName val="Gráficos_CC"/>
      <sheetName val="Gráficos_Rental"/>
      <sheetName val="Desempenho Financeiro"/>
      <sheetName val="Fluxo de Caixa"/>
      <sheetName val="ROIC LTM (2)"/>
    </sheetNames>
    <sheetDataSet>
      <sheetData sheetId="0"/>
      <sheetData sheetId="1">
        <row r="2">
          <cell r="B2" t="str">
            <v>Trimestre</v>
          </cell>
        </row>
      </sheetData>
      <sheetData sheetId="2">
        <row r="2">
          <cell r="AP2" t="str">
            <v>1T14</v>
          </cell>
        </row>
      </sheetData>
      <sheetData sheetId="3">
        <row r="2">
          <cell r="AP2" t="str">
            <v>1T14</v>
          </cell>
        </row>
      </sheetData>
      <sheetData sheetId="4">
        <row r="2">
          <cell r="AP2" t="str">
            <v>1T14</v>
          </cell>
        </row>
      </sheetData>
      <sheetData sheetId="5">
        <row r="2">
          <cell r="AP2" t="str">
            <v>1T14</v>
          </cell>
        </row>
      </sheetData>
      <sheetData sheetId="6">
        <row r="2">
          <cell r="AP2" t="str">
            <v>1T14</v>
          </cell>
        </row>
      </sheetData>
      <sheetData sheetId="7">
        <row r="4">
          <cell r="AP4">
            <v>-1.8269999999519789E-5</v>
          </cell>
        </row>
      </sheetData>
      <sheetData sheetId="8"/>
      <sheetData sheetId="9">
        <row r="1">
          <cell r="A1" t="str">
            <v>Taxa de utilização</v>
          </cell>
        </row>
      </sheetData>
      <sheetData sheetId="10">
        <row r="2">
          <cell r="F2" t="str">
            <v>1T15</v>
          </cell>
        </row>
      </sheetData>
      <sheetData sheetId="11">
        <row r="1">
          <cell r="B1" t="str">
            <v>LTM</v>
          </cell>
        </row>
      </sheetData>
      <sheetData sheetId="12">
        <row r="31">
          <cell r="G31">
            <v>292.09699999999998</v>
          </cell>
        </row>
      </sheetData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_Unidade"/>
      <sheetName val="Empresas"/>
    </sheetNames>
    <sheetDataSet>
      <sheetData sheetId="0" refreshError="1"/>
      <sheetData sheetId="1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  <row r="4">
          <cell r="B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lupatech.com.br/ri/" TargetMode="External"/><Relationship Id="rId1" Type="http://schemas.openxmlformats.org/officeDocument/2006/relationships/hyperlink" Target="mailto:ri@lupatech.com.b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3B8EC-5208-437D-9CF4-DDB773DE708A}">
  <sheetPr>
    <tabColor theme="4"/>
  </sheetPr>
  <dimension ref="A1:S998"/>
  <sheetViews>
    <sheetView showGridLines="0" tabSelected="1" topLeftCell="A3" zoomScale="90" zoomScaleNormal="90" workbookViewId="0">
      <selection activeCell="H25" sqref="H25"/>
    </sheetView>
  </sheetViews>
  <sheetFormatPr defaultColWidth="12.5703125" defaultRowHeight="19.899999999999999" customHeight="1"/>
  <cols>
    <col min="1" max="1" width="3.42578125" style="73" customWidth="1"/>
    <col min="2" max="14" width="9.7109375" style="73" customWidth="1"/>
    <col min="15" max="26" width="7.5703125" style="73" customWidth="1"/>
    <col min="27" max="16384" width="12.5703125" style="73"/>
  </cols>
  <sheetData>
    <row r="1" spans="1:19" ht="19.899999999999999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9" ht="19.899999999999999" customHeight="1">
      <c r="A2" s="69"/>
      <c r="B2" s="67" t="s">
        <v>186</v>
      </c>
      <c r="C2" s="82" t="s">
        <v>410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9" ht="19.899999999999999" customHeight="1">
      <c r="B3" s="73" t="s">
        <v>364</v>
      </c>
      <c r="C3" s="82" t="s">
        <v>411</v>
      </c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9" ht="19.899999999999999" customHeight="1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9" ht="19.899999999999999" customHeight="1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9" ht="19.899999999999999" customHeight="1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9" ht="19.899999999999999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9" ht="19.899999999999999" customHeight="1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</row>
    <row r="9" spans="1:19" ht="19.899999999999999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</row>
    <row r="10" spans="1:19" ht="19.899999999999999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</row>
    <row r="11" spans="1:19" ht="19.899999999999999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</row>
    <row r="12" spans="1:19" ht="19.899999999999999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</row>
    <row r="13" spans="1:19" ht="19.899999999999999" customHeight="1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R13" s="74"/>
      <c r="S13" s="74"/>
    </row>
    <row r="14" spans="1:19" ht="19.899999999999999" customHeight="1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</row>
    <row r="15" spans="1:19" ht="19.899999999999999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</row>
    <row r="16" spans="1:19" ht="19.899999999999999" customHeight="1">
      <c r="A16" s="69"/>
      <c r="B16" s="70" t="s">
        <v>187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</row>
    <row r="17" spans="1:16" ht="19.899999999999999" customHeight="1">
      <c r="A17" s="69"/>
      <c r="B17" s="70" t="s">
        <v>365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</row>
    <row r="18" spans="1:16" ht="19.899999999999999" customHeight="1"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</row>
    <row r="19" spans="1:16" ht="19.899999999999999" customHeight="1">
      <c r="B19" s="83" t="s">
        <v>185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6" ht="19.899999999999999" customHeight="1"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</row>
    <row r="21" spans="1:16" ht="19.899999999999999" customHeight="1">
      <c r="A21" s="69"/>
      <c r="B21" s="84" t="s">
        <v>362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</row>
    <row r="22" spans="1:16" ht="19.899999999999999" customHeight="1">
      <c r="B22" s="85" t="s">
        <v>363</v>
      </c>
      <c r="C22" s="78"/>
      <c r="D22" s="78"/>
      <c r="E22" s="78"/>
      <c r="F22" s="78"/>
      <c r="G22" s="78"/>
      <c r="H22" s="69"/>
      <c r="I22" s="69"/>
      <c r="J22" s="69"/>
      <c r="K22" s="69"/>
      <c r="L22" s="69"/>
      <c r="M22" s="69"/>
    </row>
    <row r="23" spans="1:16" ht="19.899999999999999" customHeight="1">
      <c r="B23" s="75" t="s">
        <v>192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P23" s="76"/>
    </row>
    <row r="24" spans="1:16" ht="19.899999999999999" customHeight="1">
      <c r="B24" s="75" t="s">
        <v>189</v>
      </c>
      <c r="C24" s="71"/>
      <c r="D24" s="71"/>
      <c r="E24" s="71"/>
      <c r="F24" s="69"/>
      <c r="G24" s="71"/>
      <c r="H24" s="70"/>
      <c r="I24" s="69"/>
      <c r="J24" s="69"/>
      <c r="K24" s="69"/>
      <c r="L24" s="69"/>
      <c r="M24" s="69"/>
    </row>
    <row r="25" spans="1:16" ht="19.899999999999999" customHeight="1">
      <c r="A25" s="69"/>
      <c r="B25" s="75" t="s">
        <v>190</v>
      </c>
      <c r="C25" s="77"/>
      <c r="D25" s="77"/>
      <c r="E25" s="77"/>
      <c r="F25" s="69"/>
      <c r="G25" s="69"/>
      <c r="H25" s="69"/>
      <c r="I25" s="69"/>
      <c r="J25" s="69"/>
      <c r="K25" s="69"/>
      <c r="L25" s="69"/>
      <c r="M25" s="69"/>
    </row>
    <row r="26" spans="1:16" ht="19.899999999999999" customHeight="1">
      <c r="A26" s="69"/>
      <c r="B26" s="72" t="s">
        <v>188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</row>
    <row r="27" spans="1:16" ht="19.899999999999999" customHeight="1">
      <c r="A27" s="69"/>
      <c r="B27" s="79" t="s">
        <v>191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</row>
    <row r="28" spans="1:16" ht="19.899999999999999" customHeight="1">
      <c r="A28" s="69"/>
      <c r="C28" s="69"/>
      <c r="D28" s="69"/>
      <c r="E28" s="69"/>
      <c r="F28" s="69"/>
      <c r="G28" s="69"/>
      <c r="H28" s="69"/>
      <c r="I28" s="80"/>
      <c r="J28" s="69"/>
      <c r="K28" s="69"/>
      <c r="L28" s="69"/>
      <c r="M28" s="69"/>
    </row>
    <row r="29" spans="1:16" ht="19.899999999999999" customHeight="1">
      <c r="A29" s="69"/>
      <c r="B29" s="75" t="s">
        <v>367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</row>
    <row r="30" spans="1:16" ht="19.899999999999999" customHeight="1">
      <c r="A30" s="69"/>
      <c r="B30" s="75" t="s">
        <v>366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</row>
    <row r="31" spans="1:16" ht="19.899999999999999" customHeight="1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</row>
    <row r="32" spans="1:16" ht="19.899999999999999" customHeight="1">
      <c r="A32" s="69"/>
      <c r="B32" s="69"/>
      <c r="C32" s="69"/>
      <c r="D32" s="69"/>
      <c r="E32" s="81"/>
      <c r="F32" s="69"/>
      <c r="G32" s="69"/>
      <c r="H32" s="69"/>
      <c r="I32" s="69"/>
      <c r="J32" s="69"/>
      <c r="K32" s="69"/>
      <c r="L32" s="69"/>
      <c r="M32" s="69"/>
    </row>
    <row r="33" spans="1:13" ht="19.899999999999999" customHeight="1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</row>
    <row r="34" spans="1:13" ht="19.899999999999999" customHeight="1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</row>
    <row r="35" spans="1:13" ht="19.899999999999999" customHeight="1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</row>
    <row r="36" spans="1:13" ht="19.899999999999999" customHeight="1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</row>
    <row r="37" spans="1:13" ht="19.899999999999999" customHeigh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</row>
    <row r="38" spans="1:13" ht="19.899999999999999" customHeight="1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</row>
    <row r="39" spans="1:13" ht="19.899999999999999" customHeight="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</row>
    <row r="40" spans="1:13" ht="19.899999999999999" customHeight="1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</row>
    <row r="41" spans="1:13" ht="19.899999999999999" customHeight="1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</row>
    <row r="42" spans="1:13" ht="19.899999999999999" customHeight="1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</row>
    <row r="43" spans="1:13" ht="19.899999999999999" customHeight="1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</row>
    <row r="44" spans="1:13" ht="19.899999999999999" customHeight="1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</row>
    <row r="45" spans="1:13" ht="19.899999999999999" customHeight="1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</row>
    <row r="46" spans="1:13" ht="19.899999999999999" customHeight="1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</row>
    <row r="47" spans="1:13" ht="19.899999999999999" customHeight="1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</row>
    <row r="48" spans="1:13" ht="19.899999999999999" customHeight="1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</row>
    <row r="49" spans="1:13" ht="19.899999999999999" customHeight="1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</row>
    <row r="50" spans="1:13" ht="19.899999999999999" customHeight="1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</row>
    <row r="51" spans="1:13" ht="19.899999999999999" customHeight="1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</row>
    <row r="52" spans="1:13" ht="19.899999999999999" customHeight="1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</row>
    <row r="53" spans="1:13" ht="19.899999999999999" customHeight="1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</row>
    <row r="54" spans="1:13" ht="19.899999999999999" customHeight="1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  <row r="55" spans="1:13" ht="19.899999999999999" customHeight="1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</row>
    <row r="56" spans="1:13" ht="19.899999999999999" customHeight="1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</row>
    <row r="57" spans="1:13" ht="19.899999999999999" customHeight="1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</row>
    <row r="58" spans="1:13" ht="19.899999999999999" customHeight="1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</row>
    <row r="59" spans="1:13" ht="19.899999999999999" customHeight="1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</row>
    <row r="60" spans="1:13" ht="19.899999999999999" customHeight="1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</row>
    <row r="61" spans="1:13" ht="19.899999999999999" customHeight="1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</row>
    <row r="62" spans="1:13" ht="19.899999999999999" customHeight="1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</row>
    <row r="63" spans="1:13" ht="19.899999999999999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</row>
    <row r="64" spans="1:13" ht="19.899999999999999" customHeight="1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</row>
    <row r="65" spans="1:13" ht="19.899999999999999" customHeight="1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</row>
    <row r="66" spans="1:13" ht="19.899999999999999" customHeight="1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</row>
    <row r="67" spans="1:13" ht="19.899999999999999" customHeight="1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</row>
    <row r="68" spans="1:13" ht="19.899999999999999" customHeight="1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</row>
    <row r="69" spans="1:13" ht="19.899999999999999" customHeight="1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</row>
    <row r="70" spans="1:13" ht="19.899999999999999" customHeight="1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</row>
    <row r="71" spans="1:13" ht="19.899999999999999" customHeight="1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</row>
    <row r="72" spans="1:13" ht="19.899999999999999" customHeight="1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</row>
    <row r="73" spans="1:13" ht="19.899999999999999" customHeight="1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</row>
    <row r="74" spans="1:13" ht="19.899999999999999" customHeight="1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</row>
    <row r="75" spans="1:13" ht="19.899999999999999" customHeight="1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</row>
    <row r="76" spans="1:13" ht="19.899999999999999" customHeight="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</row>
    <row r="77" spans="1:13" ht="19.899999999999999" customHeight="1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</row>
    <row r="78" spans="1:13" ht="19.899999999999999" customHeight="1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</row>
    <row r="79" spans="1:13" ht="19.899999999999999" customHeight="1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</row>
    <row r="80" spans="1:13" ht="19.899999999999999" customHeight="1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</row>
    <row r="81" spans="1:13" ht="19.899999999999999" customHeight="1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</row>
    <row r="82" spans="1:13" ht="19.899999999999999" customHeight="1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</row>
    <row r="83" spans="1:13" ht="19.899999999999999" customHeight="1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</row>
    <row r="84" spans="1:13" ht="19.899999999999999" customHeight="1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</row>
    <row r="85" spans="1:13" ht="19.899999999999999" customHeight="1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</row>
    <row r="86" spans="1:13" ht="19.899999999999999" customHeight="1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</row>
    <row r="87" spans="1:13" ht="19.899999999999999" customHeight="1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</row>
    <row r="88" spans="1:13" ht="19.899999999999999" customHeight="1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</row>
    <row r="89" spans="1:13" ht="19.899999999999999" customHeight="1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</row>
    <row r="90" spans="1:13" ht="19.899999999999999" customHeight="1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</row>
    <row r="91" spans="1:13" ht="19.899999999999999" customHeight="1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</row>
    <row r="92" spans="1:13" ht="19.899999999999999" customHeight="1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</row>
    <row r="93" spans="1:13" ht="19.899999999999999" customHeight="1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</row>
    <row r="94" spans="1:13" ht="19.899999999999999" customHeight="1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</row>
    <row r="95" spans="1:13" ht="19.899999999999999" customHeight="1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</row>
    <row r="96" spans="1:13" ht="19.899999999999999" customHeight="1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</row>
    <row r="97" spans="1:13" ht="19.899999999999999" customHeight="1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</row>
    <row r="98" spans="1:13" ht="19.899999999999999" customHeight="1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</row>
    <row r="99" spans="1:13" ht="19.899999999999999" customHeight="1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</row>
    <row r="100" spans="1:13" ht="19.899999999999999" customHeight="1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</row>
    <row r="101" spans="1:13" ht="19.899999999999999" customHeight="1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</row>
    <row r="102" spans="1:13" ht="19.899999999999999" customHeight="1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</row>
    <row r="103" spans="1:13" ht="19.899999999999999" customHeight="1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</row>
    <row r="104" spans="1:13" ht="19.899999999999999" customHeight="1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</row>
    <row r="105" spans="1:13" ht="19.899999999999999" customHeight="1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</row>
    <row r="106" spans="1:13" ht="19.899999999999999" customHeight="1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</row>
    <row r="107" spans="1:13" ht="19.899999999999999" customHeight="1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</row>
    <row r="108" spans="1:13" ht="19.899999999999999" customHeight="1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</row>
    <row r="109" spans="1:13" ht="19.899999999999999" customHeight="1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</row>
    <row r="110" spans="1:13" ht="19.899999999999999" customHeight="1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</row>
    <row r="111" spans="1:13" ht="19.899999999999999" customHeight="1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</row>
    <row r="112" spans="1:13" ht="19.899999999999999" customHeight="1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</row>
    <row r="113" spans="1:13" ht="19.899999999999999" customHeight="1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</row>
    <row r="114" spans="1:13" ht="19.899999999999999" customHeight="1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</row>
    <row r="115" spans="1:13" ht="19.899999999999999" customHeight="1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</row>
    <row r="116" spans="1:13" ht="19.899999999999999" customHeight="1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</row>
    <row r="117" spans="1:13" ht="19.899999999999999" customHeight="1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</row>
    <row r="118" spans="1:13" ht="19.899999999999999" customHeight="1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</row>
    <row r="119" spans="1:13" ht="19.899999999999999" customHeight="1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</row>
    <row r="120" spans="1:13" ht="19.899999999999999" customHeight="1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</row>
    <row r="121" spans="1:13" ht="19.899999999999999" customHeight="1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</row>
    <row r="122" spans="1:13" ht="19.899999999999999" customHeight="1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</row>
    <row r="123" spans="1:13" ht="19.899999999999999" customHeight="1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</row>
    <row r="124" spans="1:13" ht="19.899999999999999" customHeight="1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</row>
    <row r="125" spans="1:13" ht="19.899999999999999" customHeight="1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</row>
    <row r="126" spans="1:13" ht="19.899999999999999" customHeight="1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</row>
    <row r="127" spans="1:13" ht="19.899999999999999" customHeight="1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</row>
    <row r="128" spans="1:13" ht="19.899999999999999" customHeight="1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</row>
    <row r="129" spans="1:13" ht="19.899999999999999" customHeight="1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</row>
    <row r="130" spans="1:13" ht="19.899999999999999" customHeight="1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</row>
    <row r="131" spans="1:13" ht="19.899999999999999" customHeight="1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</row>
    <row r="132" spans="1:13" ht="19.899999999999999" customHeight="1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</row>
    <row r="133" spans="1:13" ht="19.899999999999999" customHeight="1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</row>
    <row r="134" spans="1:13" ht="19.899999999999999" customHeight="1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</row>
    <row r="135" spans="1:13" ht="19.899999999999999" customHeight="1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</row>
    <row r="136" spans="1:13" ht="19.899999999999999" customHeight="1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</row>
    <row r="137" spans="1:13" ht="19.899999999999999" customHeight="1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</row>
    <row r="138" spans="1:13" ht="19.899999999999999" customHeight="1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</row>
    <row r="139" spans="1:13" ht="19.899999999999999" customHeight="1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</row>
    <row r="140" spans="1:13" ht="19.899999999999999" customHeight="1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</row>
    <row r="141" spans="1:13" ht="19.899999999999999" customHeight="1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</row>
    <row r="142" spans="1:13" ht="19.899999999999999" customHeight="1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</row>
    <row r="143" spans="1:13" ht="19.899999999999999" customHeight="1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</row>
    <row r="144" spans="1:13" ht="19.899999999999999" customHeight="1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</row>
    <row r="145" spans="1:13" ht="19.899999999999999" customHeight="1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</row>
    <row r="146" spans="1:13" ht="19.899999999999999" customHeight="1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</row>
    <row r="147" spans="1:13" ht="19.899999999999999" customHeight="1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</row>
    <row r="148" spans="1:13" ht="19.899999999999999" customHeight="1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</row>
    <row r="149" spans="1:13" ht="19.899999999999999" customHeight="1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</row>
    <row r="150" spans="1:13" ht="19.899999999999999" customHeight="1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</row>
    <row r="151" spans="1:13" ht="19.899999999999999" customHeight="1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</row>
    <row r="152" spans="1:13" ht="19.899999999999999" customHeight="1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</row>
    <row r="153" spans="1:13" ht="19.899999999999999" customHeight="1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</row>
    <row r="154" spans="1:13" ht="19.899999999999999" customHeight="1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</row>
    <row r="155" spans="1:13" ht="19.899999999999999" customHeight="1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</row>
    <row r="156" spans="1:13" ht="19.899999999999999" customHeight="1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</row>
    <row r="157" spans="1:13" ht="19.899999999999999" customHeight="1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</row>
    <row r="158" spans="1:13" ht="19.899999999999999" customHeight="1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</row>
    <row r="159" spans="1:13" ht="19.899999999999999" customHeight="1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</row>
    <row r="160" spans="1:13" ht="19.899999999999999" customHeight="1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</row>
    <row r="161" spans="1:13" ht="19.899999999999999" customHeight="1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</row>
    <row r="162" spans="1:13" ht="19.899999999999999" customHeight="1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</row>
    <row r="163" spans="1:13" ht="19.899999999999999" customHeight="1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</row>
    <row r="164" spans="1:13" ht="19.899999999999999" customHeight="1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</row>
    <row r="165" spans="1:13" ht="19.899999999999999" customHeight="1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</row>
    <row r="166" spans="1:13" ht="19.899999999999999" customHeight="1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</row>
    <row r="167" spans="1:13" ht="19.899999999999999" customHeight="1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</row>
    <row r="168" spans="1:13" ht="19.899999999999999" customHeight="1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</row>
    <row r="169" spans="1:13" ht="19.899999999999999" customHeight="1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</row>
    <row r="170" spans="1:13" ht="19.899999999999999" customHeight="1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</row>
    <row r="171" spans="1:13" ht="19.899999999999999" customHeight="1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</row>
    <row r="172" spans="1:13" ht="19.899999999999999" customHeight="1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</row>
    <row r="173" spans="1:13" ht="19.899999999999999" customHeight="1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</row>
    <row r="174" spans="1:13" ht="19.899999999999999" customHeight="1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</row>
    <row r="175" spans="1:13" ht="19.899999999999999" customHeight="1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</row>
    <row r="176" spans="1:13" ht="19.899999999999999" customHeight="1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</row>
    <row r="177" spans="1:13" ht="19.899999999999999" customHeight="1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</row>
    <row r="178" spans="1:13" ht="19.899999999999999" customHeight="1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</row>
    <row r="179" spans="1:13" ht="19.899999999999999" customHeight="1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</row>
    <row r="180" spans="1:13" ht="19.899999999999999" customHeight="1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</row>
    <row r="181" spans="1:13" ht="19.899999999999999" customHeight="1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</row>
    <row r="182" spans="1:13" ht="19.899999999999999" customHeight="1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</row>
    <row r="183" spans="1:13" ht="19.899999999999999" customHeight="1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</row>
    <row r="184" spans="1:13" ht="19.899999999999999" customHeight="1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</row>
    <row r="185" spans="1:13" ht="19.899999999999999" customHeight="1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</row>
    <row r="186" spans="1:13" ht="19.899999999999999" customHeight="1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</row>
    <row r="187" spans="1:13" ht="19.899999999999999" customHeight="1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</row>
    <row r="188" spans="1:13" ht="19.899999999999999" customHeight="1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</row>
    <row r="189" spans="1:13" ht="19.899999999999999" customHeight="1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</row>
    <row r="190" spans="1:13" ht="19.899999999999999" customHeight="1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</row>
    <row r="191" spans="1:13" ht="19.899999999999999" customHeight="1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</row>
    <row r="192" spans="1:13" ht="19.899999999999999" customHeight="1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</row>
    <row r="193" spans="1:13" ht="19.899999999999999" customHeight="1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</row>
    <row r="194" spans="1:13" ht="19.899999999999999" customHeight="1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</row>
    <row r="195" spans="1:13" ht="19.899999999999999" customHeight="1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</row>
    <row r="196" spans="1:13" ht="19.899999999999999" customHeight="1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</row>
    <row r="197" spans="1:13" ht="19.899999999999999" customHeight="1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</row>
    <row r="198" spans="1:13" ht="19.899999999999999" customHeight="1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</row>
    <row r="199" spans="1:13" ht="19.899999999999999" customHeight="1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</row>
    <row r="200" spans="1:13" ht="19.899999999999999" customHeight="1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</row>
    <row r="201" spans="1:13" ht="19.899999999999999" customHeight="1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</row>
    <row r="202" spans="1:13" ht="19.899999999999999" customHeight="1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</row>
    <row r="203" spans="1:13" ht="19.899999999999999" customHeight="1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</row>
    <row r="204" spans="1:13" ht="19.899999999999999" customHeight="1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</row>
    <row r="205" spans="1:13" ht="19.899999999999999" customHeight="1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</row>
    <row r="206" spans="1:13" ht="19.899999999999999" customHeight="1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</row>
    <row r="207" spans="1:13" ht="19.899999999999999" customHeight="1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</row>
    <row r="208" spans="1:13" ht="19.899999999999999" customHeight="1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</row>
    <row r="209" spans="1:13" ht="19.899999999999999" customHeight="1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</row>
    <row r="210" spans="1:13" ht="19.899999999999999" customHeight="1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</row>
    <row r="211" spans="1:13" ht="19.899999999999999" customHeight="1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</row>
    <row r="212" spans="1:13" ht="19.899999999999999" customHeight="1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</row>
    <row r="213" spans="1:13" ht="19.899999999999999" customHeight="1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</row>
    <row r="214" spans="1:13" ht="19.899999999999999" customHeight="1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</row>
    <row r="215" spans="1:13" ht="19.899999999999999" customHeight="1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</row>
    <row r="216" spans="1:13" ht="19.899999999999999" customHeight="1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</row>
    <row r="217" spans="1:13" ht="19.899999999999999" customHeight="1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</row>
    <row r="218" spans="1:13" ht="19.899999999999999" customHeight="1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</row>
    <row r="219" spans="1:13" ht="19.899999999999999" customHeight="1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</row>
    <row r="220" spans="1:13" ht="19.899999999999999" customHeight="1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</row>
    <row r="221" spans="1:13" ht="19.899999999999999" customHeight="1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</row>
    <row r="222" spans="1:13" ht="19.899999999999999" customHeight="1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</row>
    <row r="223" spans="1:13" ht="19.899999999999999" customHeight="1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</row>
    <row r="224" spans="1:13" ht="19.899999999999999" customHeight="1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</row>
    <row r="225" spans="1:13" ht="19.899999999999999" customHeight="1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</row>
    <row r="226" spans="1:13" ht="19.899999999999999" customHeight="1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</row>
    <row r="227" spans="1:13" ht="19.899999999999999" customHeight="1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</row>
    <row r="228" spans="1:13" ht="19.899999999999999" customHeight="1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</row>
    <row r="229" spans="1:13" ht="19.899999999999999" customHeight="1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</row>
    <row r="230" spans="1:13" ht="19.899999999999999" customHeight="1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</row>
    <row r="231" spans="1:13" ht="19.899999999999999" customHeight="1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</row>
    <row r="232" spans="1:13" ht="19.899999999999999" customHeight="1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</row>
    <row r="233" spans="1:13" ht="19.899999999999999" customHeight="1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</row>
    <row r="234" spans="1:13" ht="19.899999999999999" customHeight="1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</row>
    <row r="235" spans="1:13" ht="19.899999999999999" customHeight="1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</row>
    <row r="236" spans="1:13" ht="19.899999999999999" customHeight="1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</row>
    <row r="237" spans="1:13" ht="19.899999999999999" customHeight="1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</row>
    <row r="238" spans="1:13" ht="19.899999999999999" customHeight="1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</row>
    <row r="239" spans="1:13" ht="19.899999999999999" customHeight="1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</row>
    <row r="240" spans="1:13" ht="19.899999999999999" customHeight="1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</row>
    <row r="241" spans="1:13" ht="19.899999999999999" customHeight="1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</row>
    <row r="242" spans="1:13" ht="19.899999999999999" customHeight="1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</row>
    <row r="243" spans="1:13" ht="19.899999999999999" customHeight="1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</row>
    <row r="244" spans="1:13" ht="19.899999999999999" customHeight="1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</row>
    <row r="245" spans="1:13" ht="19.899999999999999" customHeight="1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</row>
    <row r="246" spans="1:13" ht="19.899999999999999" customHeight="1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</row>
    <row r="247" spans="1:13" ht="19.899999999999999" customHeight="1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</row>
    <row r="248" spans="1:13" ht="19.899999999999999" customHeight="1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</row>
    <row r="249" spans="1:13" ht="19.899999999999999" customHeight="1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</row>
    <row r="250" spans="1:13" ht="19.899999999999999" customHeight="1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</row>
    <row r="251" spans="1:13" ht="19.899999999999999" customHeight="1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</row>
    <row r="252" spans="1:13" ht="19.899999999999999" customHeight="1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</row>
    <row r="253" spans="1:13" ht="19.899999999999999" customHeight="1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</row>
    <row r="254" spans="1:13" ht="19.899999999999999" customHeight="1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</row>
    <row r="255" spans="1:13" ht="19.899999999999999" customHeight="1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</row>
    <row r="256" spans="1:13" ht="19.899999999999999" customHeight="1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</row>
    <row r="257" spans="1:13" ht="19.899999999999999" customHeight="1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</row>
    <row r="258" spans="1:13" ht="19.899999999999999" customHeight="1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</row>
    <row r="259" spans="1:13" ht="19.899999999999999" customHeight="1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</row>
    <row r="260" spans="1:13" ht="19.899999999999999" customHeight="1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</row>
    <row r="261" spans="1:13" ht="19.899999999999999" customHeight="1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</row>
    <row r="262" spans="1:13" ht="19.899999999999999" customHeight="1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</row>
    <row r="263" spans="1:13" ht="19.899999999999999" customHeight="1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</row>
    <row r="264" spans="1:13" ht="19.899999999999999" customHeight="1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</row>
    <row r="265" spans="1:13" ht="19.899999999999999" customHeight="1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</row>
    <row r="266" spans="1:13" ht="19.899999999999999" customHeight="1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</row>
    <row r="267" spans="1:13" ht="19.899999999999999" customHeight="1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</row>
    <row r="268" spans="1:13" ht="19.899999999999999" customHeight="1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</row>
    <row r="269" spans="1:13" ht="19.899999999999999" customHeight="1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</row>
    <row r="270" spans="1:13" ht="19.899999999999999" customHeight="1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</row>
    <row r="271" spans="1:13" ht="19.899999999999999" customHeight="1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</row>
    <row r="272" spans="1:13" ht="19.899999999999999" customHeight="1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</row>
    <row r="273" spans="1:13" ht="19.899999999999999" customHeight="1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</row>
    <row r="274" spans="1:13" ht="19.899999999999999" customHeight="1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</row>
    <row r="275" spans="1:13" ht="19.899999999999999" customHeight="1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</row>
    <row r="276" spans="1:13" ht="19.899999999999999" customHeight="1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</row>
    <row r="277" spans="1:13" ht="19.899999999999999" customHeight="1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</row>
    <row r="278" spans="1:13" ht="19.899999999999999" customHeight="1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</row>
    <row r="279" spans="1:13" ht="19.899999999999999" customHeight="1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</row>
    <row r="280" spans="1:13" ht="19.899999999999999" customHeight="1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</row>
    <row r="281" spans="1:13" ht="19.899999999999999" customHeight="1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</row>
    <row r="282" spans="1:13" ht="19.899999999999999" customHeight="1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</row>
    <row r="283" spans="1:13" ht="19.899999999999999" customHeight="1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</row>
    <row r="284" spans="1:13" ht="19.899999999999999" customHeight="1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</row>
    <row r="285" spans="1:13" ht="19.899999999999999" customHeight="1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</row>
    <row r="286" spans="1:13" ht="19.899999999999999" customHeight="1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</row>
    <row r="287" spans="1:13" ht="19.899999999999999" customHeight="1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</row>
    <row r="288" spans="1:13" ht="19.899999999999999" customHeight="1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</row>
    <row r="289" spans="1:13" ht="19.899999999999999" customHeight="1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</row>
    <row r="290" spans="1:13" ht="19.899999999999999" customHeight="1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</row>
    <row r="291" spans="1:13" ht="19.899999999999999" customHeight="1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</row>
    <row r="292" spans="1:13" ht="19.899999999999999" customHeight="1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</row>
    <row r="293" spans="1:13" ht="19.899999999999999" customHeight="1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</row>
    <row r="294" spans="1:13" ht="19.899999999999999" customHeight="1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</row>
    <row r="295" spans="1:13" ht="19.899999999999999" customHeight="1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</row>
    <row r="296" spans="1:13" ht="19.899999999999999" customHeight="1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</row>
    <row r="297" spans="1:13" ht="19.899999999999999" customHeight="1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</row>
    <row r="298" spans="1:13" ht="19.899999999999999" customHeight="1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</row>
    <row r="299" spans="1:13" ht="19.899999999999999" customHeight="1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</row>
    <row r="300" spans="1:13" ht="19.899999999999999" customHeight="1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</row>
    <row r="301" spans="1:13" ht="19.899999999999999" customHeight="1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</row>
    <row r="302" spans="1:13" ht="19.899999999999999" customHeight="1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</row>
    <row r="303" spans="1:13" ht="19.899999999999999" customHeight="1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</row>
    <row r="304" spans="1:13" ht="19.899999999999999" customHeight="1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</row>
    <row r="305" spans="1:13" ht="19.899999999999999" customHeight="1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</row>
    <row r="306" spans="1:13" ht="19.899999999999999" customHeight="1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</row>
    <row r="307" spans="1:13" ht="19.899999999999999" customHeight="1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</row>
    <row r="308" spans="1:13" ht="19.899999999999999" customHeight="1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</row>
    <row r="309" spans="1:13" ht="19.899999999999999" customHeight="1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</row>
    <row r="310" spans="1:13" ht="19.899999999999999" customHeight="1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</row>
    <row r="311" spans="1:13" ht="19.899999999999999" customHeight="1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</row>
    <row r="312" spans="1:13" ht="19.899999999999999" customHeight="1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</row>
    <row r="313" spans="1:13" ht="19.899999999999999" customHeight="1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</row>
    <row r="314" spans="1:13" ht="19.899999999999999" customHeight="1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</row>
    <row r="315" spans="1:13" ht="19.899999999999999" customHeight="1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</row>
    <row r="316" spans="1:13" ht="19.899999999999999" customHeight="1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</row>
    <row r="317" spans="1:13" ht="19.899999999999999" customHeight="1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</row>
    <row r="318" spans="1:13" ht="19.899999999999999" customHeight="1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</row>
    <row r="319" spans="1:13" ht="19.899999999999999" customHeight="1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</row>
    <row r="320" spans="1:13" ht="19.899999999999999" customHeight="1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</row>
    <row r="321" spans="1:13" ht="19.899999999999999" customHeight="1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</row>
    <row r="322" spans="1:13" ht="19.899999999999999" customHeight="1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</row>
    <row r="323" spans="1:13" ht="19.899999999999999" customHeight="1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</row>
    <row r="324" spans="1:13" ht="19.899999999999999" customHeight="1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</row>
    <row r="325" spans="1:13" ht="19.899999999999999" customHeight="1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</row>
    <row r="326" spans="1:13" ht="19.899999999999999" customHeight="1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</row>
    <row r="327" spans="1:13" ht="19.899999999999999" customHeight="1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</row>
    <row r="328" spans="1:13" ht="19.899999999999999" customHeight="1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</row>
    <row r="329" spans="1:13" ht="19.899999999999999" customHeight="1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</row>
    <row r="330" spans="1:13" ht="19.899999999999999" customHeight="1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</row>
    <row r="331" spans="1:13" ht="19.899999999999999" customHeight="1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</row>
    <row r="332" spans="1:13" ht="19.899999999999999" customHeight="1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</row>
    <row r="333" spans="1:13" ht="19.899999999999999" customHeight="1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</row>
    <row r="334" spans="1:13" ht="19.899999999999999" customHeight="1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</row>
    <row r="335" spans="1:13" ht="19.899999999999999" customHeight="1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</row>
    <row r="336" spans="1:13" ht="19.899999999999999" customHeight="1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</row>
    <row r="337" spans="1:13" ht="19.899999999999999" customHeight="1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</row>
    <row r="338" spans="1:13" ht="19.899999999999999" customHeight="1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</row>
    <row r="339" spans="1:13" ht="19.899999999999999" customHeight="1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</row>
    <row r="340" spans="1:13" ht="19.899999999999999" customHeight="1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</row>
    <row r="341" spans="1:13" ht="19.899999999999999" customHeight="1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</row>
    <row r="342" spans="1:13" ht="19.899999999999999" customHeight="1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</row>
    <row r="343" spans="1:13" ht="19.899999999999999" customHeight="1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</row>
    <row r="344" spans="1:13" ht="19.899999999999999" customHeight="1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</row>
    <row r="345" spans="1:13" ht="19.899999999999999" customHeight="1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</row>
    <row r="346" spans="1:13" ht="19.899999999999999" customHeight="1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</row>
    <row r="347" spans="1:13" ht="19.899999999999999" customHeight="1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</row>
    <row r="348" spans="1:13" ht="19.899999999999999" customHeight="1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</row>
    <row r="349" spans="1:13" ht="19.899999999999999" customHeight="1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</row>
    <row r="350" spans="1:13" ht="19.899999999999999" customHeight="1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</row>
    <row r="351" spans="1:13" ht="19.899999999999999" customHeight="1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</row>
    <row r="352" spans="1:13" ht="19.899999999999999" customHeight="1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</row>
    <row r="353" spans="1:13" ht="19.899999999999999" customHeight="1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</row>
    <row r="354" spans="1:13" ht="19.899999999999999" customHeight="1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</row>
    <row r="355" spans="1:13" ht="19.899999999999999" customHeight="1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</row>
    <row r="356" spans="1:13" ht="19.899999999999999" customHeight="1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</row>
    <row r="357" spans="1:13" ht="19.899999999999999" customHeight="1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</row>
    <row r="358" spans="1:13" ht="19.899999999999999" customHeight="1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</row>
    <row r="359" spans="1:13" ht="19.899999999999999" customHeight="1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</row>
    <row r="360" spans="1:13" ht="19.899999999999999" customHeight="1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</row>
    <row r="361" spans="1:13" ht="19.899999999999999" customHeight="1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</row>
    <row r="362" spans="1:13" ht="19.899999999999999" customHeight="1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</row>
    <row r="363" spans="1:13" ht="19.899999999999999" customHeight="1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</row>
    <row r="364" spans="1:13" ht="19.899999999999999" customHeight="1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</row>
    <row r="365" spans="1:13" ht="19.899999999999999" customHeight="1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</row>
    <row r="366" spans="1:13" ht="19.899999999999999" customHeight="1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</row>
    <row r="367" spans="1:13" ht="19.899999999999999" customHeight="1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</row>
    <row r="368" spans="1:13" ht="19.899999999999999" customHeight="1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</row>
    <row r="369" spans="1:13" ht="19.899999999999999" customHeight="1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</row>
    <row r="370" spans="1:13" ht="19.899999999999999" customHeight="1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</row>
    <row r="371" spans="1:13" ht="19.899999999999999" customHeight="1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</row>
    <row r="372" spans="1:13" ht="19.899999999999999" customHeight="1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</row>
    <row r="373" spans="1:13" ht="19.899999999999999" customHeight="1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</row>
    <row r="374" spans="1:13" ht="19.899999999999999" customHeight="1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</row>
    <row r="375" spans="1:13" ht="19.899999999999999" customHeight="1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</row>
    <row r="376" spans="1:13" ht="19.899999999999999" customHeight="1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</row>
    <row r="377" spans="1:13" ht="19.899999999999999" customHeight="1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</row>
    <row r="378" spans="1:13" ht="19.899999999999999" customHeight="1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</row>
    <row r="379" spans="1:13" ht="19.899999999999999" customHeight="1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</row>
    <row r="380" spans="1:13" ht="19.899999999999999" customHeight="1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</row>
    <row r="381" spans="1:13" ht="19.899999999999999" customHeight="1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</row>
    <row r="382" spans="1:13" ht="19.899999999999999" customHeight="1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</row>
    <row r="383" spans="1:13" ht="19.899999999999999" customHeight="1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</row>
    <row r="384" spans="1:13" ht="19.899999999999999" customHeight="1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</row>
    <row r="385" spans="1:13" ht="19.899999999999999" customHeight="1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</row>
    <row r="386" spans="1:13" ht="19.899999999999999" customHeight="1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</row>
    <row r="387" spans="1:13" ht="19.899999999999999" customHeight="1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</row>
    <row r="388" spans="1:13" ht="19.899999999999999" customHeight="1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</row>
    <row r="389" spans="1:13" ht="19.899999999999999" customHeight="1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</row>
    <row r="390" spans="1:13" ht="19.899999999999999" customHeight="1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</row>
    <row r="391" spans="1:13" ht="19.899999999999999" customHeight="1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</row>
    <row r="392" spans="1:13" ht="19.899999999999999" customHeight="1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</row>
    <row r="393" spans="1:13" ht="19.899999999999999" customHeight="1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</row>
    <row r="394" spans="1:13" ht="19.899999999999999" customHeight="1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</row>
    <row r="395" spans="1:13" ht="19.899999999999999" customHeight="1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</row>
    <row r="396" spans="1:13" ht="19.899999999999999" customHeight="1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</row>
    <row r="397" spans="1:13" ht="19.899999999999999" customHeight="1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</row>
    <row r="398" spans="1:13" ht="19.899999999999999" customHeight="1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</row>
    <row r="399" spans="1:13" ht="19.899999999999999" customHeight="1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</row>
    <row r="400" spans="1:13" ht="19.899999999999999" customHeight="1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</row>
    <row r="401" spans="1:13" ht="19.899999999999999" customHeight="1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</row>
    <row r="402" spans="1:13" ht="19.899999999999999" customHeight="1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</row>
    <row r="403" spans="1:13" ht="19.899999999999999" customHeight="1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</row>
    <row r="404" spans="1:13" ht="19.899999999999999" customHeight="1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</row>
    <row r="405" spans="1:13" ht="19.899999999999999" customHeight="1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</row>
    <row r="406" spans="1:13" ht="19.899999999999999" customHeight="1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</row>
    <row r="407" spans="1:13" ht="19.899999999999999" customHeight="1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</row>
    <row r="408" spans="1:13" ht="19.899999999999999" customHeight="1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</row>
    <row r="409" spans="1:13" ht="19.899999999999999" customHeight="1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</row>
    <row r="410" spans="1:13" ht="19.899999999999999" customHeight="1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</row>
    <row r="411" spans="1:13" ht="19.899999999999999" customHeight="1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</row>
    <row r="412" spans="1:13" ht="19.899999999999999" customHeight="1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</row>
    <row r="413" spans="1:13" ht="19.899999999999999" customHeight="1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</row>
    <row r="414" spans="1:13" ht="19.899999999999999" customHeight="1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</row>
    <row r="415" spans="1:13" ht="19.899999999999999" customHeight="1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</row>
    <row r="416" spans="1:13" ht="19.899999999999999" customHeight="1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</row>
    <row r="417" spans="1:13" ht="19.899999999999999" customHeight="1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</row>
    <row r="418" spans="1:13" ht="19.899999999999999" customHeight="1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</row>
    <row r="419" spans="1:13" ht="19.899999999999999" customHeight="1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</row>
    <row r="420" spans="1:13" ht="19.899999999999999" customHeight="1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</row>
    <row r="421" spans="1:13" ht="19.899999999999999" customHeight="1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</row>
    <row r="422" spans="1:13" ht="19.899999999999999" customHeight="1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</row>
    <row r="423" spans="1:13" ht="19.899999999999999" customHeight="1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</row>
    <row r="424" spans="1:13" ht="19.899999999999999" customHeight="1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</row>
    <row r="425" spans="1:13" ht="19.899999999999999" customHeight="1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</row>
    <row r="426" spans="1:13" ht="19.899999999999999" customHeight="1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</row>
    <row r="427" spans="1:13" ht="19.899999999999999" customHeight="1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</row>
    <row r="428" spans="1:13" ht="19.899999999999999" customHeight="1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</row>
    <row r="429" spans="1:13" ht="19.899999999999999" customHeight="1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</row>
    <row r="430" spans="1:13" ht="19.899999999999999" customHeight="1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</row>
    <row r="431" spans="1:13" ht="19.899999999999999" customHeight="1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</row>
    <row r="432" spans="1:13" ht="19.899999999999999" customHeight="1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</row>
    <row r="433" spans="1:13" ht="19.899999999999999" customHeight="1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</row>
    <row r="434" spans="1:13" ht="19.899999999999999" customHeight="1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</row>
    <row r="435" spans="1:13" ht="19.899999999999999" customHeight="1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</row>
    <row r="436" spans="1:13" ht="19.899999999999999" customHeight="1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</row>
    <row r="437" spans="1:13" ht="19.899999999999999" customHeight="1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</row>
    <row r="438" spans="1:13" ht="19.899999999999999" customHeight="1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</row>
    <row r="439" spans="1:13" ht="19.899999999999999" customHeight="1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</row>
    <row r="440" spans="1:13" ht="19.899999999999999" customHeight="1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</row>
    <row r="441" spans="1:13" ht="19.899999999999999" customHeight="1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</row>
    <row r="442" spans="1:13" ht="19.899999999999999" customHeight="1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</row>
    <row r="443" spans="1:13" ht="19.899999999999999" customHeight="1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</row>
    <row r="444" spans="1:13" ht="19.899999999999999" customHeight="1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</row>
    <row r="445" spans="1:13" ht="19.899999999999999" customHeight="1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</row>
    <row r="446" spans="1:13" ht="19.899999999999999" customHeight="1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</row>
    <row r="447" spans="1:13" ht="19.899999999999999" customHeight="1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</row>
    <row r="448" spans="1:13" ht="19.899999999999999" customHeight="1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</row>
    <row r="449" spans="1:13" ht="19.899999999999999" customHeight="1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</row>
    <row r="450" spans="1:13" ht="19.899999999999999" customHeight="1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</row>
    <row r="451" spans="1:13" ht="19.899999999999999" customHeight="1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</row>
    <row r="452" spans="1:13" ht="19.899999999999999" customHeight="1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</row>
    <row r="453" spans="1:13" ht="19.899999999999999" customHeight="1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</row>
    <row r="454" spans="1:13" ht="19.899999999999999" customHeight="1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</row>
    <row r="455" spans="1:13" ht="19.899999999999999" customHeight="1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</row>
    <row r="456" spans="1:13" ht="19.899999999999999" customHeight="1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</row>
    <row r="457" spans="1:13" ht="19.899999999999999" customHeight="1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</row>
    <row r="458" spans="1:13" ht="19.899999999999999" customHeight="1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</row>
    <row r="459" spans="1:13" ht="19.899999999999999" customHeight="1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</row>
    <row r="460" spans="1:13" ht="19.899999999999999" customHeight="1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</row>
    <row r="461" spans="1:13" ht="19.899999999999999" customHeight="1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</row>
    <row r="462" spans="1:13" ht="19.899999999999999" customHeight="1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69"/>
    </row>
    <row r="463" spans="1:13" ht="19.899999999999999" customHeight="1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</row>
    <row r="464" spans="1:13" ht="19.899999999999999" customHeight="1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69"/>
    </row>
    <row r="465" spans="1:13" ht="19.899999999999999" customHeight="1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69"/>
    </row>
    <row r="466" spans="1:13" ht="19.899999999999999" customHeight="1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69"/>
    </row>
    <row r="467" spans="1:13" ht="19.899999999999999" customHeight="1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</row>
    <row r="468" spans="1:13" ht="19.899999999999999" customHeight="1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69"/>
    </row>
    <row r="469" spans="1:13" ht="19.899999999999999" customHeight="1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69"/>
    </row>
    <row r="470" spans="1:13" ht="19.899999999999999" customHeight="1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69"/>
    </row>
    <row r="471" spans="1:13" ht="19.899999999999999" customHeight="1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69"/>
    </row>
    <row r="472" spans="1:13" ht="19.899999999999999" customHeight="1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</row>
    <row r="473" spans="1:13" ht="19.899999999999999" customHeight="1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69"/>
    </row>
    <row r="474" spans="1:13" ht="19.899999999999999" customHeight="1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</row>
    <row r="475" spans="1:13" ht="19.899999999999999" customHeight="1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</row>
    <row r="476" spans="1:13" ht="19.899999999999999" customHeight="1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69"/>
    </row>
    <row r="477" spans="1:13" ht="19.899999999999999" customHeight="1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69"/>
    </row>
    <row r="478" spans="1:13" ht="19.899999999999999" customHeight="1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69"/>
    </row>
    <row r="479" spans="1:13" ht="19.899999999999999" customHeight="1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69"/>
    </row>
    <row r="480" spans="1:13" ht="19.899999999999999" customHeight="1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69"/>
    </row>
    <row r="481" spans="1:13" ht="19.899999999999999" customHeight="1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69"/>
    </row>
    <row r="482" spans="1:13" ht="19.899999999999999" customHeight="1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69"/>
    </row>
    <row r="483" spans="1:13" ht="19.899999999999999" customHeight="1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69"/>
    </row>
    <row r="484" spans="1:13" ht="19.899999999999999" customHeight="1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</row>
    <row r="485" spans="1:13" ht="19.899999999999999" customHeight="1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69"/>
    </row>
    <row r="486" spans="1:13" ht="19.899999999999999" customHeight="1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69"/>
    </row>
    <row r="487" spans="1:13" ht="19.899999999999999" customHeight="1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</row>
    <row r="488" spans="1:13" ht="19.899999999999999" customHeight="1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</row>
    <row r="489" spans="1:13" ht="19.899999999999999" customHeight="1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69"/>
    </row>
    <row r="490" spans="1:13" ht="19.899999999999999" customHeight="1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M490" s="69"/>
    </row>
    <row r="491" spans="1:13" ht="19.899999999999999" customHeight="1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M491" s="69"/>
    </row>
    <row r="492" spans="1:13" ht="19.899999999999999" customHeight="1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M492" s="69"/>
    </row>
    <row r="493" spans="1:13" ht="19.899999999999999" customHeight="1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M493" s="69"/>
    </row>
    <row r="494" spans="1:13" ht="19.899999999999999" customHeight="1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M494" s="69"/>
    </row>
    <row r="495" spans="1:13" ht="19.899999999999999" customHeight="1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M495" s="69"/>
    </row>
    <row r="496" spans="1:13" ht="19.899999999999999" customHeight="1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M496" s="69"/>
    </row>
    <row r="497" spans="1:13" ht="19.899999999999999" customHeight="1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69"/>
    </row>
    <row r="498" spans="1:13" ht="19.899999999999999" customHeight="1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M498" s="69"/>
    </row>
    <row r="499" spans="1:13" ht="19.899999999999999" customHeight="1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69"/>
    </row>
    <row r="500" spans="1:13" ht="19.899999999999999" customHeight="1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M500" s="69"/>
    </row>
    <row r="501" spans="1:13" ht="19.899999999999999" customHeight="1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M501" s="69"/>
    </row>
    <row r="502" spans="1:13" ht="19.899999999999999" customHeight="1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</row>
    <row r="503" spans="1:13" ht="19.899999999999999" customHeight="1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69"/>
    </row>
    <row r="504" spans="1:13" ht="19.899999999999999" customHeight="1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M504" s="69"/>
    </row>
    <row r="505" spans="1:13" ht="19.899999999999999" customHeight="1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M505" s="69"/>
    </row>
    <row r="506" spans="1:13" ht="19.899999999999999" customHeight="1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M506" s="69"/>
    </row>
    <row r="507" spans="1:13" ht="19.899999999999999" customHeight="1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69"/>
    </row>
    <row r="508" spans="1:13" ht="19.899999999999999" customHeight="1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69"/>
    </row>
    <row r="509" spans="1:13" ht="19.899999999999999" customHeight="1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M509" s="69"/>
    </row>
    <row r="510" spans="1:13" ht="19.899999999999999" customHeight="1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69"/>
    </row>
    <row r="511" spans="1:13" ht="19.899999999999999" customHeight="1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M511" s="69"/>
    </row>
    <row r="512" spans="1:13" ht="19.899999999999999" customHeight="1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M512" s="69"/>
    </row>
    <row r="513" spans="1:13" ht="19.899999999999999" customHeight="1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M513" s="69"/>
    </row>
    <row r="514" spans="1:13" ht="19.899999999999999" customHeight="1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69"/>
    </row>
    <row r="515" spans="1:13" ht="19.899999999999999" customHeight="1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69"/>
    </row>
    <row r="516" spans="1:13" ht="19.899999999999999" customHeight="1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69"/>
    </row>
    <row r="517" spans="1:13" ht="19.899999999999999" customHeight="1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69"/>
    </row>
    <row r="518" spans="1:13" ht="19.899999999999999" customHeight="1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69"/>
    </row>
    <row r="519" spans="1:13" ht="19.899999999999999" customHeight="1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</row>
    <row r="520" spans="1:13" ht="19.899999999999999" customHeight="1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69"/>
    </row>
    <row r="521" spans="1:13" ht="19.899999999999999" customHeight="1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M521" s="69"/>
    </row>
    <row r="522" spans="1:13" ht="19.899999999999999" customHeight="1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M522" s="69"/>
    </row>
    <row r="523" spans="1:13" ht="19.899999999999999" customHeight="1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M523" s="69"/>
    </row>
    <row r="524" spans="1:13" ht="19.899999999999999" customHeight="1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M524" s="69"/>
    </row>
    <row r="525" spans="1:13" ht="19.899999999999999" customHeight="1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</row>
    <row r="526" spans="1:13" ht="19.899999999999999" customHeight="1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</row>
    <row r="527" spans="1:13" ht="19.899999999999999" customHeight="1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</row>
    <row r="528" spans="1:13" ht="19.899999999999999" customHeight="1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</row>
    <row r="529" spans="1:13" ht="19.899999999999999" customHeight="1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69"/>
    </row>
    <row r="530" spans="1:13" ht="19.899999999999999" customHeight="1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M530" s="69"/>
    </row>
    <row r="531" spans="1:13" ht="19.899999999999999" customHeight="1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M531" s="69"/>
    </row>
    <row r="532" spans="1:13" ht="19.899999999999999" customHeight="1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M532" s="69"/>
    </row>
    <row r="533" spans="1:13" ht="19.899999999999999" customHeight="1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M533" s="69"/>
    </row>
    <row r="534" spans="1:13" ht="19.899999999999999" customHeight="1">
      <c r="A534" s="69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9"/>
      <c r="M534" s="69"/>
    </row>
    <row r="535" spans="1:13" ht="19.899999999999999" customHeight="1">
      <c r="A535" s="69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M535" s="69"/>
    </row>
    <row r="536" spans="1:13" ht="19.899999999999999" customHeight="1">
      <c r="A536" s="69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9"/>
      <c r="M536" s="69"/>
    </row>
    <row r="537" spans="1:13" ht="19.899999999999999" customHeight="1">
      <c r="A537" s="69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9"/>
      <c r="M537" s="69"/>
    </row>
    <row r="538" spans="1:13" ht="19.899999999999999" customHeight="1">
      <c r="A538" s="69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9"/>
      <c r="M538" s="69"/>
    </row>
    <row r="539" spans="1:13" ht="19.899999999999999" customHeight="1">
      <c r="A539" s="69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9"/>
      <c r="M539" s="69"/>
    </row>
    <row r="540" spans="1:13" ht="19.899999999999999" customHeight="1">
      <c r="A540" s="69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9"/>
      <c r="M540" s="69"/>
    </row>
    <row r="541" spans="1:13" ht="19.899999999999999" customHeight="1">
      <c r="A541" s="69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M541" s="69"/>
    </row>
    <row r="542" spans="1:13" ht="19.899999999999999" customHeight="1">
      <c r="A542" s="69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M542" s="69"/>
    </row>
    <row r="543" spans="1:13" ht="19.899999999999999" customHeight="1">
      <c r="A543" s="69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9"/>
      <c r="M543" s="69"/>
    </row>
    <row r="544" spans="1:13" ht="19.899999999999999" customHeight="1">
      <c r="A544" s="69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M544" s="69"/>
    </row>
    <row r="545" spans="1:13" ht="19.899999999999999" customHeight="1">
      <c r="A545" s="69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9"/>
      <c r="M545" s="69"/>
    </row>
    <row r="546" spans="1:13" ht="19.899999999999999" customHeight="1">
      <c r="A546" s="69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9"/>
      <c r="M546" s="69"/>
    </row>
    <row r="547" spans="1:13" ht="19.899999999999999" customHeight="1">
      <c r="A547" s="69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9"/>
      <c r="M547" s="69"/>
    </row>
    <row r="548" spans="1:13" ht="19.899999999999999" customHeight="1">
      <c r="A548" s="69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9"/>
      <c r="M548" s="69"/>
    </row>
    <row r="549" spans="1:13" ht="19.899999999999999" customHeight="1">
      <c r="A549" s="69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9"/>
      <c r="M549" s="69"/>
    </row>
    <row r="550" spans="1:13" ht="19.899999999999999" customHeight="1">
      <c r="A550" s="69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9"/>
      <c r="M550" s="69"/>
    </row>
    <row r="551" spans="1:13" ht="19.899999999999999" customHeight="1">
      <c r="A551" s="69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9"/>
      <c r="M551" s="69"/>
    </row>
    <row r="552" spans="1:13" ht="19.899999999999999" customHeight="1">
      <c r="A552" s="69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9"/>
      <c r="M552" s="69"/>
    </row>
    <row r="553" spans="1:13" ht="19.899999999999999" customHeight="1">
      <c r="A553" s="69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9"/>
      <c r="M553" s="69"/>
    </row>
    <row r="554" spans="1:13" ht="19.899999999999999" customHeight="1">
      <c r="A554" s="69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M554" s="69"/>
    </row>
    <row r="555" spans="1:13" ht="19.899999999999999" customHeight="1">
      <c r="A555" s="69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9"/>
      <c r="M555" s="69"/>
    </row>
    <row r="556" spans="1:13" ht="19.899999999999999" customHeight="1">
      <c r="A556" s="69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9"/>
      <c r="M556" s="69"/>
    </row>
    <row r="557" spans="1:13" ht="19.899999999999999" customHeight="1">
      <c r="A557" s="69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9"/>
      <c r="M557" s="69"/>
    </row>
    <row r="558" spans="1:13" ht="19.899999999999999" customHeight="1">
      <c r="A558" s="69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9"/>
      <c r="M558" s="69"/>
    </row>
    <row r="559" spans="1:13" ht="19.899999999999999" customHeight="1">
      <c r="A559" s="69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9"/>
      <c r="M559" s="69"/>
    </row>
    <row r="560" spans="1:13" ht="19.899999999999999" customHeight="1">
      <c r="A560" s="69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9"/>
      <c r="M560" s="69"/>
    </row>
    <row r="561" spans="1:13" ht="19.899999999999999" customHeight="1">
      <c r="A561" s="69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9"/>
      <c r="M561" s="69"/>
    </row>
    <row r="562" spans="1:13" ht="19.899999999999999" customHeight="1">
      <c r="A562" s="69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9"/>
      <c r="M562" s="69"/>
    </row>
    <row r="563" spans="1:13" ht="19.899999999999999" customHeight="1">
      <c r="A563" s="69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9"/>
      <c r="M563" s="69"/>
    </row>
    <row r="564" spans="1:13" ht="19.899999999999999" customHeight="1">
      <c r="A564" s="69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9"/>
      <c r="M564" s="69"/>
    </row>
    <row r="565" spans="1:13" ht="19.899999999999999" customHeight="1">
      <c r="A565" s="69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9"/>
      <c r="M565" s="69"/>
    </row>
    <row r="566" spans="1:13" ht="19.899999999999999" customHeight="1">
      <c r="A566" s="69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9"/>
      <c r="M566" s="69"/>
    </row>
    <row r="567" spans="1:13" ht="19.899999999999999" customHeight="1">
      <c r="A567" s="69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9"/>
      <c r="M567" s="69"/>
    </row>
    <row r="568" spans="1:13" ht="19.899999999999999" customHeight="1">
      <c r="A568" s="69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M568" s="69"/>
    </row>
    <row r="569" spans="1:13" ht="19.899999999999999" customHeight="1">
      <c r="A569" s="69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M569" s="69"/>
    </row>
    <row r="570" spans="1:13" ht="19.899999999999999" customHeight="1">
      <c r="A570" s="69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9"/>
      <c r="M570" s="69"/>
    </row>
    <row r="571" spans="1:13" ht="19.899999999999999" customHeight="1">
      <c r="A571" s="69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9"/>
      <c r="M571" s="69"/>
    </row>
    <row r="572" spans="1:13" ht="19.899999999999999" customHeight="1">
      <c r="A572" s="69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9"/>
      <c r="M572" s="69"/>
    </row>
    <row r="573" spans="1:13" ht="19.899999999999999" customHeight="1">
      <c r="A573" s="69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9"/>
      <c r="M573" s="69"/>
    </row>
    <row r="574" spans="1:13" ht="19.899999999999999" customHeight="1">
      <c r="A574" s="69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9"/>
      <c r="M574" s="69"/>
    </row>
    <row r="575" spans="1:13" ht="19.899999999999999" customHeight="1">
      <c r="A575" s="69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9"/>
      <c r="M575" s="69"/>
    </row>
    <row r="576" spans="1:13" ht="19.899999999999999" customHeight="1">
      <c r="A576" s="69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9"/>
      <c r="M576" s="69"/>
    </row>
    <row r="577" spans="1:13" ht="19.899999999999999" customHeight="1">
      <c r="A577" s="69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9"/>
      <c r="M577" s="69"/>
    </row>
    <row r="578" spans="1:13" ht="19.899999999999999" customHeight="1">
      <c r="A578" s="69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M578" s="69"/>
    </row>
    <row r="579" spans="1:13" ht="19.899999999999999" customHeight="1">
      <c r="A579" s="69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9"/>
      <c r="M579" s="69"/>
    </row>
    <row r="580" spans="1:13" ht="19.899999999999999" customHeight="1">
      <c r="A580" s="69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9"/>
      <c r="M580" s="69"/>
    </row>
    <row r="581" spans="1:13" ht="19.899999999999999" customHeight="1">
      <c r="A581" s="69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9"/>
      <c r="M581" s="69"/>
    </row>
    <row r="582" spans="1:13" ht="19.899999999999999" customHeight="1">
      <c r="A582" s="69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9"/>
      <c r="M582" s="69"/>
    </row>
    <row r="583" spans="1:13" ht="19.899999999999999" customHeight="1">
      <c r="A583" s="69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9"/>
      <c r="M583" s="69"/>
    </row>
    <row r="584" spans="1:13" ht="19.899999999999999" customHeight="1">
      <c r="A584" s="69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9"/>
      <c r="M584" s="69"/>
    </row>
    <row r="585" spans="1:13" ht="19.899999999999999" customHeight="1">
      <c r="A585" s="69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</row>
    <row r="586" spans="1:13" ht="19.899999999999999" customHeight="1">
      <c r="A586" s="69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M586" s="69"/>
    </row>
    <row r="587" spans="1:13" ht="19.899999999999999" customHeight="1">
      <c r="A587" s="69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9"/>
      <c r="M587" s="69"/>
    </row>
    <row r="588" spans="1:13" ht="19.899999999999999" customHeight="1">
      <c r="A588" s="69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9"/>
      <c r="M588" s="69"/>
    </row>
    <row r="589" spans="1:13" ht="19.899999999999999" customHeight="1">
      <c r="A589" s="69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9"/>
      <c r="M589" s="69"/>
    </row>
    <row r="590" spans="1:13" ht="19.899999999999999" customHeight="1">
      <c r="A590" s="69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9"/>
      <c r="M590" s="69"/>
    </row>
    <row r="591" spans="1:13" ht="19.899999999999999" customHeight="1">
      <c r="A591" s="69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9"/>
      <c r="M591" s="69"/>
    </row>
    <row r="592" spans="1:13" ht="19.899999999999999" customHeight="1">
      <c r="A592" s="69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9"/>
      <c r="M592" s="69"/>
    </row>
    <row r="593" spans="1:13" ht="19.899999999999999" customHeight="1">
      <c r="A593" s="69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9"/>
      <c r="M593" s="69"/>
    </row>
    <row r="594" spans="1:13" ht="19.899999999999999" customHeight="1">
      <c r="A594" s="69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9"/>
      <c r="M594" s="69"/>
    </row>
    <row r="595" spans="1:13" ht="19.899999999999999" customHeight="1">
      <c r="A595" s="69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69"/>
    </row>
    <row r="596" spans="1:13" ht="19.899999999999999" customHeight="1">
      <c r="A596" s="69"/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M596" s="69"/>
    </row>
    <row r="597" spans="1:13" ht="19.899999999999999" customHeight="1">
      <c r="A597" s="69"/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69"/>
      <c r="M597" s="69"/>
    </row>
    <row r="598" spans="1:13" ht="19.899999999999999" customHeight="1">
      <c r="A598" s="69"/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69"/>
      <c r="M598" s="69"/>
    </row>
    <row r="599" spans="1:13" ht="19.899999999999999" customHeight="1">
      <c r="A599" s="69"/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69"/>
      <c r="M599" s="69"/>
    </row>
    <row r="600" spans="1:13" ht="19.899999999999999" customHeight="1">
      <c r="A600" s="69"/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69"/>
      <c r="M600" s="69"/>
    </row>
    <row r="601" spans="1:13" ht="19.899999999999999" customHeight="1">
      <c r="A601" s="69"/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69"/>
      <c r="M601" s="69"/>
    </row>
    <row r="602" spans="1:13" ht="19.899999999999999" customHeight="1">
      <c r="A602" s="69"/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M602" s="69"/>
    </row>
    <row r="603" spans="1:13" ht="19.899999999999999" customHeight="1">
      <c r="A603" s="69"/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M603" s="69"/>
    </row>
    <row r="604" spans="1:13" ht="19.899999999999999" customHeight="1">
      <c r="A604" s="69"/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69"/>
      <c r="M604" s="69"/>
    </row>
    <row r="605" spans="1:13" ht="19.899999999999999" customHeight="1">
      <c r="A605" s="69"/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69"/>
      <c r="M605" s="69"/>
    </row>
    <row r="606" spans="1:13" ht="19.899999999999999" customHeight="1">
      <c r="A606" s="69"/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M606" s="69"/>
    </row>
    <row r="607" spans="1:13" ht="19.899999999999999" customHeight="1">
      <c r="A607" s="69"/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69"/>
      <c r="M607" s="69"/>
    </row>
    <row r="608" spans="1:13" ht="19.899999999999999" customHeight="1">
      <c r="A608" s="69"/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69"/>
      <c r="M608" s="69"/>
    </row>
    <row r="609" spans="1:13" ht="19.899999999999999" customHeight="1">
      <c r="A609" s="69"/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M609" s="69"/>
    </row>
    <row r="610" spans="1:13" ht="19.899999999999999" customHeight="1">
      <c r="A610" s="69"/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M610" s="69"/>
    </row>
    <row r="611" spans="1:13" ht="19.899999999999999" customHeight="1">
      <c r="A611" s="69"/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69"/>
      <c r="M611" s="69"/>
    </row>
    <row r="612" spans="1:13" ht="19.899999999999999" customHeight="1">
      <c r="A612" s="69"/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69"/>
      <c r="M612" s="69"/>
    </row>
    <row r="613" spans="1:13" ht="19.899999999999999" customHeight="1">
      <c r="A613" s="69"/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M613" s="69"/>
    </row>
    <row r="614" spans="1:13" ht="19.899999999999999" customHeight="1">
      <c r="A614" s="69"/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69"/>
      <c r="M614" s="69"/>
    </row>
    <row r="615" spans="1:13" ht="19.899999999999999" customHeight="1">
      <c r="A615" s="69"/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M615" s="69"/>
    </row>
    <row r="616" spans="1:13" ht="19.899999999999999" customHeight="1">
      <c r="A616" s="69"/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M616" s="69"/>
    </row>
    <row r="617" spans="1:13" ht="19.899999999999999" customHeight="1">
      <c r="A617" s="69"/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69"/>
      <c r="M617" s="69"/>
    </row>
    <row r="618" spans="1:13" ht="19.899999999999999" customHeight="1">
      <c r="A618" s="69"/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69"/>
      <c r="M618" s="69"/>
    </row>
    <row r="619" spans="1:13" ht="19.899999999999999" customHeight="1">
      <c r="A619" s="69"/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69"/>
      <c r="M619" s="69"/>
    </row>
    <row r="620" spans="1:13" ht="19.899999999999999" customHeight="1">
      <c r="A620" s="69"/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M620" s="69"/>
    </row>
    <row r="621" spans="1:13" ht="19.899999999999999" customHeight="1">
      <c r="A621" s="69"/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69"/>
      <c r="M621" s="69"/>
    </row>
    <row r="622" spans="1:13" ht="19.899999999999999" customHeight="1">
      <c r="A622" s="69"/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M622" s="69"/>
    </row>
    <row r="623" spans="1:13" ht="19.899999999999999" customHeight="1">
      <c r="A623" s="69"/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M623" s="69"/>
    </row>
    <row r="624" spans="1:13" ht="19.899999999999999" customHeight="1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69"/>
      <c r="M624" s="69"/>
    </row>
    <row r="625" spans="1:13" ht="19.899999999999999" customHeight="1">
      <c r="A625" s="69"/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69"/>
      <c r="M625" s="69"/>
    </row>
    <row r="626" spans="1:13" ht="19.899999999999999" customHeight="1">
      <c r="A626" s="69"/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69"/>
      <c r="M626" s="69"/>
    </row>
    <row r="627" spans="1:13" ht="19.899999999999999" customHeight="1">
      <c r="A627" s="69"/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69"/>
      <c r="M627" s="69"/>
    </row>
    <row r="628" spans="1:13" ht="19.899999999999999" customHeight="1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69"/>
      <c r="M628" s="69"/>
    </row>
    <row r="629" spans="1:13" ht="19.899999999999999" customHeight="1">
      <c r="A629" s="69"/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69"/>
      <c r="M629" s="69"/>
    </row>
    <row r="630" spans="1:13" ht="19.899999999999999" customHeight="1">
      <c r="A630" s="69"/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69"/>
      <c r="M630" s="69"/>
    </row>
    <row r="631" spans="1:13" ht="19.899999999999999" customHeight="1">
      <c r="A631" s="69"/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M631" s="69"/>
    </row>
    <row r="632" spans="1:13" ht="19.899999999999999" customHeight="1">
      <c r="A632" s="69"/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69"/>
      <c r="M632" s="69"/>
    </row>
    <row r="633" spans="1:13" ht="19.899999999999999" customHeight="1">
      <c r="A633" s="69"/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69"/>
      <c r="M633" s="69"/>
    </row>
    <row r="634" spans="1:13" ht="19.899999999999999" customHeight="1">
      <c r="A634" s="69"/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69"/>
      <c r="M634" s="69"/>
    </row>
    <row r="635" spans="1:13" ht="19.899999999999999" customHeight="1">
      <c r="A635" s="69"/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M635" s="69"/>
    </row>
    <row r="636" spans="1:13" ht="19.899999999999999" customHeight="1">
      <c r="A636" s="69"/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69"/>
      <c r="M636" s="69"/>
    </row>
    <row r="637" spans="1:13" ht="19.899999999999999" customHeight="1">
      <c r="A637" s="69"/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69"/>
      <c r="M637" s="69"/>
    </row>
    <row r="638" spans="1:13" ht="19.899999999999999" customHeight="1">
      <c r="A638" s="69"/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69"/>
      <c r="M638" s="69"/>
    </row>
    <row r="639" spans="1:13" ht="19.899999999999999" customHeight="1">
      <c r="A639" s="69"/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69"/>
      <c r="M639" s="69"/>
    </row>
    <row r="640" spans="1:13" ht="19.899999999999999" customHeight="1">
      <c r="A640" s="69"/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69"/>
      <c r="M640" s="69"/>
    </row>
    <row r="641" spans="1:13" ht="19.899999999999999" customHeight="1">
      <c r="A641" s="69"/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69"/>
      <c r="M641" s="69"/>
    </row>
    <row r="642" spans="1:13" ht="19.899999999999999" customHeight="1">
      <c r="A642" s="69"/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69"/>
      <c r="M642" s="69"/>
    </row>
    <row r="643" spans="1:13" ht="19.899999999999999" customHeight="1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69"/>
    </row>
    <row r="644" spans="1:13" ht="19.899999999999999" customHeight="1">
      <c r="A644" s="69"/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69"/>
      <c r="M644" s="69"/>
    </row>
    <row r="645" spans="1:13" ht="19.899999999999999" customHeight="1">
      <c r="A645" s="69"/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69"/>
      <c r="M645" s="69"/>
    </row>
    <row r="646" spans="1:13" ht="19.899999999999999" customHeight="1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M646" s="69"/>
    </row>
    <row r="647" spans="1:13" ht="19.899999999999999" customHeight="1">
      <c r="A647" s="69"/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69"/>
      <c r="M647" s="69"/>
    </row>
    <row r="648" spans="1:13" ht="19.899999999999999" customHeight="1">
      <c r="A648" s="69"/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69"/>
      <c r="M648" s="69"/>
    </row>
    <row r="649" spans="1:13" ht="19.899999999999999" customHeight="1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69"/>
    </row>
    <row r="650" spans="1:13" ht="19.899999999999999" customHeight="1">
      <c r="A650" s="69"/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M650" s="69"/>
    </row>
    <row r="651" spans="1:13" ht="19.899999999999999" customHeight="1">
      <c r="A651" s="69"/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69"/>
      <c r="M651" s="69"/>
    </row>
    <row r="652" spans="1:13" ht="19.899999999999999" customHeight="1">
      <c r="A652" s="69"/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69"/>
      <c r="M652" s="69"/>
    </row>
    <row r="653" spans="1:13" ht="19.899999999999999" customHeight="1">
      <c r="A653" s="69"/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69"/>
      <c r="M653" s="69"/>
    </row>
    <row r="654" spans="1:13" ht="19.899999999999999" customHeight="1">
      <c r="A654" s="69"/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69"/>
      <c r="M654" s="69"/>
    </row>
    <row r="655" spans="1:13" ht="19.899999999999999" customHeight="1">
      <c r="A655" s="69"/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69"/>
      <c r="M655" s="69"/>
    </row>
    <row r="656" spans="1:13" ht="19.899999999999999" customHeight="1">
      <c r="A656" s="69"/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69"/>
      <c r="M656" s="69"/>
    </row>
    <row r="657" spans="1:13" ht="19.899999999999999" customHeight="1">
      <c r="A657" s="69"/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69"/>
      <c r="M657" s="69"/>
    </row>
    <row r="658" spans="1:13" ht="19.899999999999999" customHeight="1">
      <c r="A658" s="69"/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69"/>
      <c r="M658" s="69"/>
    </row>
    <row r="659" spans="1:13" ht="19.899999999999999" customHeight="1">
      <c r="A659" s="69"/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69"/>
      <c r="M659" s="69"/>
    </row>
    <row r="660" spans="1:13" ht="19.899999999999999" customHeight="1">
      <c r="A660" s="69"/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69"/>
      <c r="M660" s="69"/>
    </row>
    <row r="661" spans="1:13" ht="19.899999999999999" customHeight="1">
      <c r="A661" s="69"/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69"/>
      <c r="M661" s="69"/>
    </row>
    <row r="662" spans="1:13" ht="19.899999999999999" customHeight="1">
      <c r="A662" s="69"/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69"/>
      <c r="M662" s="69"/>
    </row>
    <row r="663" spans="1:13" ht="19.899999999999999" customHeight="1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M663" s="69"/>
    </row>
    <row r="664" spans="1:13" ht="19.899999999999999" customHeight="1">
      <c r="A664" s="69"/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69"/>
      <c r="M664" s="69"/>
    </row>
    <row r="665" spans="1:13" ht="19.899999999999999" customHeight="1">
      <c r="A665" s="69"/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69"/>
      <c r="M665" s="69"/>
    </row>
    <row r="666" spans="1:13" ht="19.899999999999999" customHeight="1">
      <c r="A666" s="69"/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69"/>
      <c r="M666" s="69"/>
    </row>
    <row r="667" spans="1:13" ht="19.899999999999999" customHeight="1">
      <c r="A667" s="69"/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69"/>
      <c r="M667" s="69"/>
    </row>
    <row r="668" spans="1:13" ht="19.899999999999999" customHeight="1">
      <c r="A668" s="69"/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69"/>
      <c r="M668" s="69"/>
    </row>
    <row r="669" spans="1:13" ht="19.899999999999999" customHeight="1">
      <c r="A669" s="69"/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69"/>
      <c r="M669" s="69"/>
    </row>
    <row r="670" spans="1:13" ht="19.899999999999999" customHeight="1">
      <c r="A670" s="69"/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69"/>
      <c r="M670" s="69"/>
    </row>
    <row r="671" spans="1:13" ht="19.899999999999999" customHeight="1">
      <c r="A671" s="69"/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69"/>
      <c r="M671" s="69"/>
    </row>
    <row r="672" spans="1:13" ht="19.899999999999999" customHeight="1">
      <c r="A672" s="69"/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69"/>
      <c r="M672" s="69"/>
    </row>
    <row r="673" spans="1:13" ht="19.899999999999999" customHeight="1">
      <c r="A673" s="69"/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69"/>
      <c r="M673" s="69"/>
    </row>
    <row r="674" spans="1:13" ht="19.899999999999999" customHeight="1">
      <c r="A674" s="69"/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69"/>
      <c r="M674" s="69"/>
    </row>
    <row r="675" spans="1:13" ht="19.899999999999999" customHeight="1">
      <c r="A675" s="69"/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69"/>
      <c r="M675" s="69"/>
    </row>
    <row r="676" spans="1:13" ht="19.899999999999999" customHeight="1">
      <c r="A676" s="69"/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M676" s="69"/>
    </row>
    <row r="677" spans="1:13" ht="19.899999999999999" customHeight="1">
      <c r="A677" s="69"/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69"/>
    </row>
    <row r="678" spans="1:13" ht="19.899999999999999" customHeight="1">
      <c r="A678" s="69"/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69"/>
      <c r="M678" s="69"/>
    </row>
    <row r="679" spans="1:13" ht="19.899999999999999" customHeight="1">
      <c r="A679" s="69"/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69"/>
      <c r="M679" s="69"/>
    </row>
    <row r="680" spans="1:13" ht="19.899999999999999" customHeight="1">
      <c r="A680" s="69"/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69"/>
      <c r="M680" s="69"/>
    </row>
    <row r="681" spans="1:13" ht="19.899999999999999" customHeight="1">
      <c r="A681" s="69"/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69"/>
      <c r="M681" s="69"/>
    </row>
    <row r="682" spans="1:13" ht="19.899999999999999" customHeight="1">
      <c r="A682" s="69"/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69"/>
      <c r="M682" s="69"/>
    </row>
    <row r="683" spans="1:13" ht="19.899999999999999" customHeight="1">
      <c r="A683" s="69"/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69"/>
      <c r="M683" s="69"/>
    </row>
    <row r="684" spans="1:13" ht="19.899999999999999" customHeight="1">
      <c r="A684" s="69"/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M684" s="69"/>
    </row>
    <row r="685" spans="1:13" ht="19.899999999999999" customHeight="1">
      <c r="A685" s="69"/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69"/>
      <c r="M685" s="69"/>
    </row>
    <row r="686" spans="1:13" ht="19.899999999999999" customHeight="1">
      <c r="A686" s="69"/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9"/>
      <c r="M686" s="69"/>
    </row>
    <row r="687" spans="1:13" ht="19.899999999999999" customHeight="1">
      <c r="A687" s="69"/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9"/>
      <c r="M687" s="69"/>
    </row>
    <row r="688" spans="1:13" ht="19.899999999999999" customHeight="1">
      <c r="A688" s="69"/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69"/>
      <c r="M688" s="69"/>
    </row>
    <row r="689" spans="1:13" ht="19.899999999999999" customHeight="1">
      <c r="A689" s="69"/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69"/>
      <c r="M689" s="69"/>
    </row>
    <row r="690" spans="1:13" ht="19.899999999999999" customHeight="1">
      <c r="A690" s="69"/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69"/>
      <c r="M690" s="69"/>
    </row>
    <row r="691" spans="1:13" ht="19.899999999999999" customHeight="1">
      <c r="A691" s="69"/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69"/>
      <c r="M691" s="69"/>
    </row>
    <row r="692" spans="1:13" ht="19.899999999999999" customHeight="1">
      <c r="A692" s="69"/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69"/>
      <c r="M692" s="69"/>
    </row>
    <row r="693" spans="1:13" ht="19.899999999999999" customHeight="1">
      <c r="A693" s="69"/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69"/>
      <c r="M693" s="69"/>
    </row>
    <row r="694" spans="1:13" ht="19.899999999999999" customHeight="1">
      <c r="A694" s="69"/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69"/>
      <c r="M694" s="69"/>
    </row>
    <row r="695" spans="1:13" ht="19.899999999999999" customHeight="1">
      <c r="A695" s="69"/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69"/>
      <c r="M695" s="69"/>
    </row>
    <row r="696" spans="1:13" ht="19.899999999999999" customHeight="1">
      <c r="A696" s="69"/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69"/>
      <c r="M696" s="69"/>
    </row>
    <row r="697" spans="1:13" ht="19.899999999999999" customHeight="1">
      <c r="A697" s="69"/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69"/>
      <c r="M697" s="69"/>
    </row>
    <row r="698" spans="1:13" ht="19.899999999999999" customHeight="1">
      <c r="A698" s="69"/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69"/>
      <c r="M698" s="69"/>
    </row>
    <row r="699" spans="1:13" ht="19.899999999999999" customHeight="1">
      <c r="A699" s="69"/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69"/>
      <c r="M699" s="69"/>
    </row>
    <row r="700" spans="1:13" ht="19.899999999999999" customHeight="1">
      <c r="A700" s="69"/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M700" s="69"/>
    </row>
    <row r="701" spans="1:13" ht="19.899999999999999" customHeight="1">
      <c r="A701" s="69"/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M701" s="69"/>
    </row>
    <row r="702" spans="1:13" ht="19.899999999999999" customHeight="1">
      <c r="A702" s="69"/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69"/>
      <c r="M702" s="69"/>
    </row>
    <row r="703" spans="1:13" ht="19.899999999999999" customHeight="1">
      <c r="A703" s="69"/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M703" s="69"/>
    </row>
    <row r="704" spans="1:13" ht="19.899999999999999" customHeight="1">
      <c r="A704" s="69"/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M704" s="69"/>
    </row>
    <row r="705" spans="1:13" ht="19.899999999999999" customHeight="1">
      <c r="A705" s="69"/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69"/>
      <c r="M705" s="69"/>
    </row>
    <row r="706" spans="1:13" ht="19.899999999999999" customHeight="1">
      <c r="A706" s="69"/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69"/>
      <c r="M706" s="69"/>
    </row>
    <row r="707" spans="1:13" ht="19.899999999999999" customHeight="1">
      <c r="A707" s="69"/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69"/>
      <c r="M707" s="69"/>
    </row>
    <row r="708" spans="1:13" ht="19.899999999999999" customHeight="1">
      <c r="A708" s="69"/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69"/>
      <c r="M708" s="69"/>
    </row>
    <row r="709" spans="1:13" ht="19.899999999999999" customHeight="1">
      <c r="A709" s="69"/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69"/>
      <c r="M709" s="69"/>
    </row>
    <row r="710" spans="1:13" ht="19.899999999999999" customHeight="1">
      <c r="A710" s="69"/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69"/>
      <c r="M710" s="69"/>
    </row>
    <row r="711" spans="1:13" ht="19.899999999999999" customHeight="1">
      <c r="A711" s="69"/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69"/>
      <c r="M711" s="69"/>
    </row>
    <row r="712" spans="1:13" ht="19.899999999999999" customHeight="1">
      <c r="A712" s="69"/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69"/>
      <c r="M712" s="69"/>
    </row>
    <row r="713" spans="1:13" ht="19.899999999999999" customHeight="1">
      <c r="A713" s="69"/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69"/>
      <c r="M713" s="69"/>
    </row>
    <row r="714" spans="1:13" ht="19.899999999999999" customHeight="1">
      <c r="A714" s="69"/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69"/>
      <c r="M714" s="69"/>
    </row>
    <row r="715" spans="1:13" ht="19.899999999999999" customHeight="1">
      <c r="A715" s="69"/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69"/>
      <c r="M715" s="69"/>
    </row>
    <row r="716" spans="1:13" ht="19.899999999999999" customHeight="1">
      <c r="A716" s="69"/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69"/>
      <c r="M716" s="69"/>
    </row>
    <row r="717" spans="1:13" ht="19.899999999999999" customHeight="1">
      <c r="A717" s="69"/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69"/>
      <c r="M717" s="69"/>
    </row>
    <row r="718" spans="1:13" ht="19.899999999999999" customHeight="1">
      <c r="A718" s="69"/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69"/>
      <c r="M718" s="69"/>
    </row>
    <row r="719" spans="1:13" ht="19.899999999999999" customHeight="1">
      <c r="A719" s="69"/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69"/>
      <c r="M719" s="69"/>
    </row>
    <row r="720" spans="1:13" ht="19.899999999999999" customHeight="1">
      <c r="A720" s="69"/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69"/>
      <c r="M720" s="69"/>
    </row>
    <row r="721" spans="1:13" ht="19.899999999999999" customHeight="1">
      <c r="A721" s="69"/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69"/>
      <c r="M721" s="69"/>
    </row>
    <row r="722" spans="1:13" ht="19.899999999999999" customHeight="1">
      <c r="A722" s="69"/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M722" s="69"/>
    </row>
    <row r="723" spans="1:13" ht="19.899999999999999" customHeight="1">
      <c r="A723" s="69"/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69"/>
      <c r="M723" s="69"/>
    </row>
    <row r="724" spans="1:13" ht="19.899999999999999" customHeight="1">
      <c r="A724" s="69"/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69"/>
      <c r="M724" s="69"/>
    </row>
    <row r="725" spans="1:13" ht="19.899999999999999" customHeight="1">
      <c r="A725" s="69"/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69"/>
      <c r="M725" s="69"/>
    </row>
    <row r="726" spans="1:13" ht="19.899999999999999" customHeight="1">
      <c r="A726" s="69"/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69"/>
      <c r="M726" s="69"/>
    </row>
    <row r="727" spans="1:13" ht="19.899999999999999" customHeight="1">
      <c r="A727" s="69"/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69"/>
      <c r="M727" s="69"/>
    </row>
    <row r="728" spans="1:13" ht="19.899999999999999" customHeight="1">
      <c r="A728" s="69"/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69"/>
      <c r="M728" s="69"/>
    </row>
    <row r="729" spans="1:13" ht="19.899999999999999" customHeight="1">
      <c r="A729" s="69"/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69"/>
      <c r="M729" s="69"/>
    </row>
    <row r="730" spans="1:13" ht="19.899999999999999" customHeight="1">
      <c r="A730" s="69"/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M730" s="69"/>
    </row>
    <row r="731" spans="1:13" ht="19.899999999999999" customHeight="1">
      <c r="A731" s="69"/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M731" s="69"/>
    </row>
    <row r="732" spans="1:13" ht="19.899999999999999" customHeight="1">
      <c r="A732" s="69"/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69"/>
      <c r="M732" s="69"/>
    </row>
    <row r="733" spans="1:13" ht="19.899999999999999" customHeight="1">
      <c r="A733" s="69"/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69"/>
      <c r="M733" s="69"/>
    </row>
    <row r="734" spans="1:13" ht="19.899999999999999" customHeight="1">
      <c r="A734" s="69"/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69"/>
      <c r="M734" s="69"/>
    </row>
    <row r="735" spans="1:13" ht="19.899999999999999" customHeight="1">
      <c r="A735" s="69"/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69"/>
      <c r="M735" s="69"/>
    </row>
    <row r="736" spans="1:13" ht="19.899999999999999" customHeight="1">
      <c r="A736" s="69"/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69"/>
      <c r="M736" s="69"/>
    </row>
    <row r="737" spans="1:13" ht="19.899999999999999" customHeight="1">
      <c r="A737" s="69"/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M737" s="69"/>
    </row>
    <row r="738" spans="1:13" ht="19.899999999999999" customHeight="1">
      <c r="A738" s="69"/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M738" s="69"/>
    </row>
    <row r="739" spans="1:13" ht="19.899999999999999" customHeight="1">
      <c r="A739" s="69"/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M739" s="69"/>
    </row>
    <row r="740" spans="1:13" ht="19.899999999999999" customHeight="1">
      <c r="A740" s="69"/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69"/>
      <c r="M740" s="69"/>
    </row>
    <row r="741" spans="1:13" ht="19.899999999999999" customHeight="1">
      <c r="A741" s="69"/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69"/>
      <c r="M741" s="69"/>
    </row>
    <row r="742" spans="1:13" ht="19.899999999999999" customHeight="1">
      <c r="A742" s="69"/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69"/>
      <c r="M742" s="69"/>
    </row>
    <row r="743" spans="1:13" ht="19.899999999999999" customHeight="1">
      <c r="A743" s="69"/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69"/>
      <c r="M743" s="69"/>
    </row>
    <row r="744" spans="1:13" ht="19.899999999999999" customHeight="1">
      <c r="A744" s="69"/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69"/>
      <c r="M744" s="69"/>
    </row>
    <row r="745" spans="1:13" ht="19.899999999999999" customHeight="1">
      <c r="A745" s="69"/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69"/>
      <c r="M745" s="69"/>
    </row>
    <row r="746" spans="1:13" ht="19.899999999999999" customHeight="1">
      <c r="A746" s="69"/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69"/>
      <c r="M746" s="69"/>
    </row>
    <row r="747" spans="1:13" ht="19.899999999999999" customHeight="1">
      <c r="A747" s="69"/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69"/>
      <c r="M747" s="69"/>
    </row>
    <row r="748" spans="1:13" ht="19.899999999999999" customHeight="1">
      <c r="A748" s="69"/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69"/>
      <c r="M748" s="69"/>
    </row>
    <row r="749" spans="1:13" ht="19.899999999999999" customHeight="1">
      <c r="A749" s="69"/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69"/>
      <c r="M749" s="69"/>
    </row>
    <row r="750" spans="1:13" ht="19.899999999999999" customHeight="1">
      <c r="A750" s="69"/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69"/>
      <c r="M750" s="69"/>
    </row>
    <row r="751" spans="1:13" ht="19.899999999999999" customHeight="1">
      <c r="A751" s="69"/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69"/>
      <c r="M751" s="69"/>
    </row>
    <row r="752" spans="1:13" ht="19.899999999999999" customHeight="1">
      <c r="A752" s="69"/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69"/>
      <c r="M752" s="69"/>
    </row>
    <row r="753" spans="1:13" ht="19.899999999999999" customHeight="1">
      <c r="A753" s="69"/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69"/>
      <c r="M753" s="69"/>
    </row>
    <row r="754" spans="1:13" ht="19.899999999999999" customHeight="1">
      <c r="A754" s="69"/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69"/>
      <c r="M754" s="69"/>
    </row>
    <row r="755" spans="1:13" ht="19.899999999999999" customHeight="1">
      <c r="A755" s="69"/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69"/>
      <c r="M755" s="69"/>
    </row>
    <row r="756" spans="1:13" ht="19.899999999999999" customHeight="1">
      <c r="A756" s="69"/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69"/>
      <c r="M756" s="69"/>
    </row>
    <row r="757" spans="1:13" ht="19.899999999999999" customHeight="1">
      <c r="A757" s="69"/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M757" s="69"/>
    </row>
    <row r="758" spans="1:13" ht="19.899999999999999" customHeight="1">
      <c r="A758" s="69"/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M758" s="69"/>
    </row>
    <row r="759" spans="1:13" ht="19.899999999999999" customHeight="1">
      <c r="A759" s="69"/>
      <c r="B759" s="69"/>
      <c r="C759" s="69"/>
      <c r="D759" s="69"/>
      <c r="E759" s="69"/>
      <c r="F759" s="69"/>
      <c r="G759" s="69"/>
      <c r="H759" s="69"/>
      <c r="I759" s="69"/>
      <c r="J759" s="69"/>
      <c r="K759" s="69"/>
      <c r="L759" s="69"/>
      <c r="M759" s="69"/>
    </row>
    <row r="760" spans="1:13" ht="19.899999999999999" customHeight="1">
      <c r="A760" s="69"/>
      <c r="B760" s="69"/>
      <c r="C760" s="69"/>
      <c r="D760" s="69"/>
      <c r="E760" s="69"/>
      <c r="F760" s="69"/>
      <c r="G760" s="69"/>
      <c r="H760" s="69"/>
      <c r="I760" s="69"/>
      <c r="J760" s="69"/>
      <c r="K760" s="69"/>
      <c r="L760" s="69"/>
      <c r="M760" s="69"/>
    </row>
    <row r="761" spans="1:13" ht="19.899999999999999" customHeight="1">
      <c r="A761" s="69"/>
      <c r="B761" s="69"/>
      <c r="C761" s="69"/>
      <c r="D761" s="69"/>
      <c r="E761" s="69"/>
      <c r="F761" s="69"/>
      <c r="G761" s="69"/>
      <c r="H761" s="69"/>
      <c r="I761" s="69"/>
      <c r="J761" s="69"/>
      <c r="K761" s="69"/>
      <c r="L761" s="69"/>
      <c r="M761" s="69"/>
    </row>
    <row r="762" spans="1:13" ht="19.899999999999999" customHeight="1">
      <c r="A762" s="69"/>
      <c r="B762" s="69"/>
      <c r="C762" s="69"/>
      <c r="D762" s="69"/>
      <c r="E762" s="69"/>
      <c r="F762" s="69"/>
      <c r="G762" s="69"/>
      <c r="H762" s="69"/>
      <c r="I762" s="69"/>
      <c r="J762" s="69"/>
      <c r="K762" s="69"/>
      <c r="L762" s="69"/>
      <c r="M762" s="69"/>
    </row>
    <row r="763" spans="1:13" ht="19.899999999999999" customHeight="1">
      <c r="A763" s="69"/>
      <c r="B763" s="69"/>
      <c r="C763" s="69"/>
      <c r="D763" s="69"/>
      <c r="E763" s="69"/>
      <c r="F763" s="69"/>
      <c r="G763" s="69"/>
      <c r="H763" s="69"/>
      <c r="I763" s="69"/>
      <c r="J763" s="69"/>
      <c r="K763" s="69"/>
      <c r="L763" s="69"/>
      <c r="M763" s="69"/>
    </row>
    <row r="764" spans="1:13" ht="19.899999999999999" customHeight="1">
      <c r="A764" s="69"/>
      <c r="B764" s="69"/>
      <c r="C764" s="69"/>
      <c r="D764" s="69"/>
      <c r="E764" s="69"/>
      <c r="F764" s="69"/>
      <c r="G764" s="69"/>
      <c r="H764" s="69"/>
      <c r="I764" s="69"/>
      <c r="J764" s="69"/>
      <c r="K764" s="69"/>
      <c r="L764" s="69"/>
      <c r="M764" s="69"/>
    </row>
    <row r="765" spans="1:13" ht="19.899999999999999" customHeight="1">
      <c r="A765" s="69"/>
      <c r="B765" s="69"/>
      <c r="C765" s="69"/>
      <c r="D765" s="69"/>
      <c r="E765" s="69"/>
      <c r="F765" s="69"/>
      <c r="G765" s="69"/>
      <c r="H765" s="69"/>
      <c r="I765" s="69"/>
      <c r="J765" s="69"/>
      <c r="K765" s="69"/>
      <c r="L765" s="69"/>
      <c r="M765" s="69"/>
    </row>
    <row r="766" spans="1:13" ht="19.899999999999999" customHeight="1">
      <c r="A766" s="69"/>
      <c r="B766" s="69"/>
      <c r="C766" s="69"/>
      <c r="D766" s="69"/>
      <c r="E766" s="69"/>
      <c r="F766" s="69"/>
      <c r="G766" s="69"/>
      <c r="H766" s="69"/>
      <c r="I766" s="69"/>
      <c r="J766" s="69"/>
      <c r="K766" s="69"/>
      <c r="L766" s="69"/>
      <c r="M766" s="69"/>
    </row>
    <row r="767" spans="1:13" ht="19.899999999999999" customHeight="1">
      <c r="A767" s="69"/>
      <c r="B767" s="69"/>
      <c r="C767" s="69"/>
      <c r="D767" s="69"/>
      <c r="E767" s="69"/>
      <c r="F767" s="69"/>
      <c r="G767" s="69"/>
      <c r="H767" s="69"/>
      <c r="I767" s="69"/>
      <c r="J767" s="69"/>
      <c r="K767" s="69"/>
      <c r="L767" s="69"/>
      <c r="M767" s="69"/>
    </row>
    <row r="768" spans="1:13" ht="19.899999999999999" customHeight="1">
      <c r="A768" s="69"/>
      <c r="B768" s="69"/>
      <c r="C768" s="69"/>
      <c r="D768" s="69"/>
      <c r="E768" s="69"/>
      <c r="F768" s="69"/>
      <c r="G768" s="69"/>
      <c r="H768" s="69"/>
      <c r="I768" s="69"/>
      <c r="J768" s="69"/>
      <c r="K768" s="69"/>
      <c r="L768" s="69"/>
      <c r="M768" s="69"/>
    </row>
    <row r="769" spans="1:13" ht="19.899999999999999" customHeight="1">
      <c r="A769" s="69"/>
      <c r="B769" s="69"/>
      <c r="C769" s="69"/>
      <c r="D769" s="69"/>
      <c r="E769" s="69"/>
      <c r="F769" s="69"/>
      <c r="G769" s="69"/>
      <c r="H769" s="69"/>
      <c r="I769" s="69"/>
      <c r="J769" s="69"/>
      <c r="K769" s="69"/>
      <c r="L769" s="69"/>
      <c r="M769" s="69"/>
    </row>
    <row r="770" spans="1:13" ht="19.899999999999999" customHeight="1">
      <c r="A770" s="69"/>
      <c r="B770" s="69"/>
      <c r="C770" s="69"/>
      <c r="D770" s="69"/>
      <c r="E770" s="69"/>
      <c r="F770" s="69"/>
      <c r="G770" s="69"/>
      <c r="H770" s="69"/>
      <c r="I770" s="69"/>
      <c r="J770" s="69"/>
      <c r="K770" s="69"/>
      <c r="L770" s="69"/>
      <c r="M770" s="69"/>
    </row>
    <row r="771" spans="1:13" ht="19.899999999999999" customHeight="1">
      <c r="A771" s="69"/>
      <c r="B771" s="69"/>
      <c r="C771" s="69"/>
      <c r="D771" s="69"/>
      <c r="E771" s="69"/>
      <c r="F771" s="69"/>
      <c r="G771" s="69"/>
      <c r="H771" s="69"/>
      <c r="I771" s="69"/>
      <c r="J771" s="69"/>
      <c r="K771" s="69"/>
      <c r="L771" s="69"/>
      <c r="M771" s="69"/>
    </row>
    <row r="772" spans="1:13" ht="19.899999999999999" customHeight="1">
      <c r="A772" s="69"/>
      <c r="B772" s="69"/>
      <c r="C772" s="69"/>
      <c r="D772" s="69"/>
      <c r="E772" s="69"/>
      <c r="F772" s="69"/>
      <c r="G772" s="69"/>
      <c r="H772" s="69"/>
      <c r="I772" s="69"/>
      <c r="J772" s="69"/>
      <c r="K772" s="69"/>
      <c r="L772" s="69"/>
      <c r="M772" s="69"/>
    </row>
    <row r="773" spans="1:13" ht="19.899999999999999" customHeight="1">
      <c r="A773" s="69"/>
      <c r="B773" s="69"/>
      <c r="C773" s="69"/>
      <c r="D773" s="69"/>
      <c r="E773" s="69"/>
      <c r="F773" s="69"/>
      <c r="G773" s="69"/>
      <c r="H773" s="69"/>
      <c r="I773" s="69"/>
      <c r="J773" s="69"/>
      <c r="K773" s="69"/>
      <c r="L773" s="69"/>
      <c r="M773" s="69"/>
    </row>
    <row r="774" spans="1:13" ht="19.899999999999999" customHeight="1">
      <c r="A774" s="69"/>
      <c r="B774" s="69"/>
      <c r="C774" s="69"/>
      <c r="D774" s="69"/>
      <c r="E774" s="69"/>
      <c r="F774" s="69"/>
      <c r="G774" s="69"/>
      <c r="H774" s="69"/>
      <c r="I774" s="69"/>
      <c r="J774" s="69"/>
      <c r="K774" s="69"/>
      <c r="L774" s="69"/>
      <c r="M774" s="69"/>
    </row>
    <row r="775" spans="1:13" ht="19.899999999999999" customHeight="1">
      <c r="A775" s="69"/>
      <c r="B775" s="69"/>
      <c r="C775" s="69"/>
      <c r="D775" s="69"/>
      <c r="E775" s="69"/>
      <c r="F775" s="69"/>
      <c r="G775" s="69"/>
      <c r="H775" s="69"/>
      <c r="I775" s="69"/>
      <c r="J775" s="69"/>
      <c r="K775" s="69"/>
      <c r="L775" s="69"/>
      <c r="M775" s="69"/>
    </row>
    <row r="776" spans="1:13" ht="19.899999999999999" customHeight="1">
      <c r="A776" s="69"/>
      <c r="B776" s="69"/>
      <c r="C776" s="69"/>
      <c r="D776" s="69"/>
      <c r="E776" s="69"/>
      <c r="F776" s="69"/>
      <c r="G776" s="69"/>
      <c r="H776" s="69"/>
      <c r="I776" s="69"/>
      <c r="J776" s="69"/>
      <c r="K776" s="69"/>
      <c r="L776" s="69"/>
      <c r="M776" s="69"/>
    </row>
    <row r="777" spans="1:13" ht="19.899999999999999" customHeight="1">
      <c r="A777" s="69"/>
      <c r="B777" s="69"/>
      <c r="C777" s="69"/>
      <c r="D777" s="69"/>
      <c r="E777" s="69"/>
      <c r="F777" s="69"/>
      <c r="G777" s="69"/>
      <c r="H777" s="69"/>
      <c r="I777" s="69"/>
      <c r="J777" s="69"/>
      <c r="K777" s="69"/>
      <c r="L777" s="69"/>
      <c r="M777" s="69"/>
    </row>
    <row r="778" spans="1:13" ht="19.899999999999999" customHeight="1">
      <c r="A778" s="69"/>
      <c r="B778" s="69"/>
      <c r="C778" s="69"/>
      <c r="D778" s="69"/>
      <c r="E778" s="69"/>
      <c r="F778" s="69"/>
      <c r="G778" s="69"/>
      <c r="H778" s="69"/>
      <c r="I778" s="69"/>
      <c r="J778" s="69"/>
      <c r="K778" s="69"/>
      <c r="L778" s="69"/>
      <c r="M778" s="69"/>
    </row>
    <row r="779" spans="1:13" ht="19.899999999999999" customHeight="1">
      <c r="A779" s="69"/>
      <c r="B779" s="69"/>
      <c r="C779" s="69"/>
      <c r="D779" s="69"/>
      <c r="E779" s="69"/>
      <c r="F779" s="69"/>
      <c r="G779" s="69"/>
      <c r="H779" s="69"/>
      <c r="I779" s="69"/>
      <c r="J779" s="69"/>
      <c r="K779" s="69"/>
      <c r="L779" s="69"/>
      <c r="M779" s="69"/>
    </row>
    <row r="780" spans="1:13" ht="19.899999999999999" customHeight="1">
      <c r="A780" s="69"/>
      <c r="B780" s="69"/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M780" s="69"/>
    </row>
    <row r="781" spans="1:13" ht="19.899999999999999" customHeight="1">
      <c r="A781" s="69"/>
      <c r="B781" s="69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M781" s="69"/>
    </row>
    <row r="782" spans="1:13" ht="19.899999999999999" customHeight="1">
      <c r="A782" s="69"/>
      <c r="B782" s="69"/>
      <c r="C782" s="69"/>
      <c r="D782" s="69"/>
      <c r="E782" s="69"/>
      <c r="F782" s="69"/>
      <c r="G782" s="69"/>
      <c r="H782" s="69"/>
      <c r="I782" s="69"/>
      <c r="J782" s="69"/>
      <c r="K782" s="69"/>
      <c r="L782" s="69"/>
      <c r="M782" s="69"/>
    </row>
    <row r="783" spans="1:13" ht="19.899999999999999" customHeight="1">
      <c r="A783" s="69"/>
      <c r="B783" s="69"/>
      <c r="C783" s="69"/>
      <c r="D783" s="69"/>
      <c r="E783" s="69"/>
      <c r="F783" s="69"/>
      <c r="G783" s="69"/>
      <c r="H783" s="69"/>
      <c r="I783" s="69"/>
      <c r="J783" s="69"/>
      <c r="K783" s="69"/>
      <c r="L783" s="69"/>
      <c r="M783" s="69"/>
    </row>
    <row r="784" spans="1:13" ht="19.899999999999999" customHeight="1">
      <c r="A784" s="69"/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M784" s="69"/>
    </row>
    <row r="785" spans="1:13" ht="19.899999999999999" customHeight="1">
      <c r="A785" s="69"/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69"/>
    </row>
    <row r="786" spans="1:13" ht="19.899999999999999" customHeight="1">
      <c r="A786" s="69"/>
      <c r="B786" s="69"/>
      <c r="C786" s="69"/>
      <c r="D786" s="69"/>
      <c r="E786" s="69"/>
      <c r="F786" s="69"/>
      <c r="G786" s="69"/>
      <c r="H786" s="69"/>
      <c r="I786" s="69"/>
      <c r="J786" s="69"/>
      <c r="K786" s="69"/>
      <c r="L786" s="69"/>
      <c r="M786" s="69"/>
    </row>
    <row r="787" spans="1:13" ht="19.899999999999999" customHeight="1">
      <c r="A787" s="69"/>
      <c r="B787" s="69"/>
      <c r="C787" s="69"/>
      <c r="D787" s="69"/>
      <c r="E787" s="69"/>
      <c r="F787" s="69"/>
      <c r="G787" s="69"/>
      <c r="H787" s="69"/>
      <c r="I787" s="69"/>
      <c r="J787" s="69"/>
      <c r="K787" s="69"/>
      <c r="L787" s="69"/>
      <c r="M787" s="69"/>
    </row>
    <row r="788" spans="1:13" ht="19.899999999999999" customHeight="1">
      <c r="A788" s="69"/>
      <c r="B788" s="69"/>
      <c r="C788" s="69"/>
      <c r="D788" s="69"/>
      <c r="E788" s="69"/>
      <c r="F788" s="69"/>
      <c r="G788" s="69"/>
      <c r="H788" s="69"/>
      <c r="I788" s="69"/>
      <c r="J788" s="69"/>
      <c r="K788" s="69"/>
      <c r="L788" s="69"/>
      <c r="M788" s="69"/>
    </row>
    <row r="789" spans="1:13" ht="19.899999999999999" customHeight="1">
      <c r="A789" s="69"/>
      <c r="B789" s="69"/>
      <c r="C789" s="69"/>
      <c r="D789" s="69"/>
      <c r="E789" s="69"/>
      <c r="F789" s="69"/>
      <c r="G789" s="69"/>
      <c r="H789" s="69"/>
      <c r="I789" s="69"/>
      <c r="J789" s="69"/>
      <c r="K789" s="69"/>
      <c r="L789" s="69"/>
      <c r="M789" s="69"/>
    </row>
    <row r="790" spans="1:13" ht="19.899999999999999" customHeight="1">
      <c r="A790" s="69"/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M790" s="69"/>
    </row>
    <row r="791" spans="1:13" ht="19.899999999999999" customHeight="1">
      <c r="A791" s="69"/>
      <c r="B791" s="69"/>
      <c r="C791" s="69"/>
      <c r="D791" s="69"/>
      <c r="E791" s="69"/>
      <c r="F791" s="69"/>
      <c r="G791" s="69"/>
      <c r="H791" s="69"/>
      <c r="I791" s="69"/>
      <c r="J791" s="69"/>
      <c r="K791" s="69"/>
      <c r="L791" s="69"/>
      <c r="M791" s="69"/>
    </row>
    <row r="792" spans="1:13" ht="19.899999999999999" customHeight="1">
      <c r="A792" s="69"/>
      <c r="B792" s="69"/>
      <c r="C792" s="69"/>
      <c r="D792" s="69"/>
      <c r="E792" s="69"/>
      <c r="F792" s="69"/>
      <c r="G792" s="69"/>
      <c r="H792" s="69"/>
      <c r="I792" s="69"/>
      <c r="J792" s="69"/>
      <c r="K792" s="69"/>
      <c r="L792" s="69"/>
      <c r="M792" s="69"/>
    </row>
    <row r="793" spans="1:13" ht="19.899999999999999" customHeight="1">
      <c r="A793" s="69"/>
      <c r="B793" s="69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M793" s="69"/>
    </row>
    <row r="794" spans="1:13" ht="19.899999999999999" customHeight="1">
      <c r="A794" s="69"/>
      <c r="B794" s="69"/>
      <c r="C794" s="69"/>
      <c r="D794" s="69"/>
      <c r="E794" s="69"/>
      <c r="F794" s="69"/>
      <c r="G794" s="69"/>
      <c r="H794" s="69"/>
      <c r="I794" s="69"/>
      <c r="J794" s="69"/>
      <c r="K794" s="69"/>
      <c r="L794" s="69"/>
      <c r="M794" s="69"/>
    </row>
    <row r="795" spans="1:13" ht="19.899999999999999" customHeight="1">
      <c r="A795" s="69"/>
      <c r="B795" s="69"/>
      <c r="C795" s="69"/>
      <c r="D795" s="69"/>
      <c r="E795" s="69"/>
      <c r="F795" s="69"/>
      <c r="G795" s="69"/>
      <c r="H795" s="69"/>
      <c r="I795" s="69"/>
      <c r="J795" s="69"/>
      <c r="K795" s="69"/>
      <c r="L795" s="69"/>
      <c r="M795" s="69"/>
    </row>
    <row r="796" spans="1:13" ht="19.899999999999999" customHeight="1">
      <c r="A796" s="69"/>
      <c r="B796" s="69"/>
      <c r="C796" s="69"/>
      <c r="D796" s="69"/>
      <c r="E796" s="69"/>
      <c r="F796" s="69"/>
      <c r="G796" s="69"/>
      <c r="H796" s="69"/>
      <c r="I796" s="69"/>
      <c r="J796" s="69"/>
      <c r="K796" s="69"/>
      <c r="L796" s="69"/>
      <c r="M796" s="69"/>
    </row>
    <row r="797" spans="1:13" ht="19.899999999999999" customHeight="1">
      <c r="A797" s="69"/>
      <c r="B797" s="69"/>
      <c r="C797" s="69"/>
      <c r="D797" s="69"/>
      <c r="E797" s="69"/>
      <c r="F797" s="69"/>
      <c r="G797" s="69"/>
      <c r="H797" s="69"/>
      <c r="I797" s="69"/>
      <c r="J797" s="69"/>
      <c r="K797" s="69"/>
      <c r="L797" s="69"/>
      <c r="M797" s="69"/>
    </row>
    <row r="798" spans="1:13" ht="19.899999999999999" customHeight="1">
      <c r="A798" s="69"/>
      <c r="B798" s="69"/>
      <c r="C798" s="69"/>
      <c r="D798" s="69"/>
      <c r="E798" s="69"/>
      <c r="F798" s="69"/>
      <c r="G798" s="69"/>
      <c r="H798" s="69"/>
      <c r="I798" s="69"/>
      <c r="J798" s="69"/>
      <c r="K798" s="69"/>
      <c r="L798" s="69"/>
      <c r="M798" s="69"/>
    </row>
    <row r="799" spans="1:13" ht="19.899999999999999" customHeight="1">
      <c r="A799" s="69"/>
      <c r="B799" s="69"/>
      <c r="C799" s="69"/>
      <c r="D799" s="69"/>
      <c r="E799" s="69"/>
      <c r="F799" s="69"/>
      <c r="G799" s="69"/>
      <c r="H799" s="69"/>
      <c r="I799" s="69"/>
      <c r="J799" s="69"/>
      <c r="K799" s="69"/>
      <c r="L799" s="69"/>
      <c r="M799" s="69"/>
    </row>
    <row r="800" spans="1:13" ht="19.899999999999999" customHeight="1">
      <c r="A800" s="69"/>
      <c r="B800" s="69"/>
      <c r="C800" s="69"/>
      <c r="D800" s="69"/>
      <c r="E800" s="69"/>
      <c r="F800" s="69"/>
      <c r="G800" s="69"/>
      <c r="H800" s="69"/>
      <c r="I800" s="69"/>
      <c r="J800" s="69"/>
      <c r="K800" s="69"/>
      <c r="L800" s="69"/>
      <c r="M800" s="69"/>
    </row>
    <row r="801" spans="1:13" ht="19.899999999999999" customHeight="1">
      <c r="A801" s="69"/>
      <c r="B801" s="69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M801" s="69"/>
    </row>
    <row r="802" spans="1:13" ht="19.899999999999999" customHeight="1">
      <c r="A802" s="69"/>
      <c r="B802" s="69"/>
      <c r="C802" s="69"/>
      <c r="D802" s="69"/>
      <c r="E802" s="69"/>
      <c r="F802" s="69"/>
      <c r="G802" s="69"/>
      <c r="H802" s="69"/>
      <c r="I802" s="69"/>
      <c r="J802" s="69"/>
      <c r="K802" s="69"/>
      <c r="L802" s="69"/>
      <c r="M802" s="69"/>
    </row>
    <row r="803" spans="1:13" ht="19.899999999999999" customHeight="1">
      <c r="A803" s="69"/>
      <c r="B803" s="69"/>
      <c r="C803" s="69"/>
      <c r="D803" s="69"/>
      <c r="E803" s="69"/>
      <c r="F803" s="69"/>
      <c r="G803" s="69"/>
      <c r="H803" s="69"/>
      <c r="I803" s="69"/>
      <c r="J803" s="69"/>
      <c r="K803" s="69"/>
      <c r="L803" s="69"/>
      <c r="M803" s="69"/>
    </row>
    <row r="804" spans="1:13" ht="19.899999999999999" customHeight="1">
      <c r="A804" s="69"/>
      <c r="B804" s="69"/>
      <c r="C804" s="69"/>
      <c r="D804" s="69"/>
      <c r="E804" s="69"/>
      <c r="F804" s="69"/>
      <c r="G804" s="69"/>
      <c r="H804" s="69"/>
      <c r="I804" s="69"/>
      <c r="J804" s="69"/>
      <c r="K804" s="69"/>
      <c r="L804" s="69"/>
      <c r="M804" s="69"/>
    </row>
    <row r="805" spans="1:13" ht="19.899999999999999" customHeight="1">
      <c r="A805" s="69"/>
      <c r="B805" s="69"/>
      <c r="C805" s="69"/>
      <c r="D805" s="69"/>
      <c r="E805" s="69"/>
      <c r="F805" s="69"/>
      <c r="G805" s="69"/>
      <c r="H805" s="69"/>
      <c r="I805" s="69"/>
      <c r="J805" s="69"/>
      <c r="K805" s="69"/>
      <c r="L805" s="69"/>
      <c r="M805" s="69"/>
    </row>
    <row r="806" spans="1:13" ht="19.899999999999999" customHeight="1">
      <c r="A806" s="69"/>
      <c r="B806" s="69"/>
      <c r="C806" s="69"/>
      <c r="D806" s="69"/>
      <c r="E806" s="69"/>
      <c r="F806" s="69"/>
      <c r="G806" s="69"/>
      <c r="H806" s="69"/>
      <c r="I806" s="69"/>
      <c r="J806" s="69"/>
      <c r="K806" s="69"/>
      <c r="L806" s="69"/>
      <c r="M806" s="69"/>
    </row>
    <row r="807" spans="1:13" ht="19.899999999999999" customHeight="1">
      <c r="A807" s="69"/>
      <c r="B807" s="69"/>
      <c r="C807" s="69"/>
      <c r="D807" s="69"/>
      <c r="E807" s="69"/>
      <c r="F807" s="69"/>
      <c r="G807" s="69"/>
      <c r="H807" s="69"/>
      <c r="I807" s="69"/>
      <c r="J807" s="69"/>
      <c r="K807" s="69"/>
      <c r="L807" s="69"/>
      <c r="M807" s="69"/>
    </row>
    <row r="808" spans="1:13" ht="19.899999999999999" customHeight="1">
      <c r="A808" s="69"/>
      <c r="B808" s="69"/>
      <c r="C808" s="69"/>
      <c r="D808" s="69"/>
      <c r="E808" s="69"/>
      <c r="F808" s="69"/>
      <c r="G808" s="69"/>
      <c r="H808" s="69"/>
      <c r="I808" s="69"/>
      <c r="J808" s="69"/>
      <c r="K808" s="69"/>
      <c r="L808" s="69"/>
      <c r="M808" s="69"/>
    </row>
    <row r="809" spans="1:13" ht="19.899999999999999" customHeight="1">
      <c r="A809" s="69"/>
      <c r="B809" s="69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M809" s="69"/>
    </row>
    <row r="810" spans="1:13" ht="19.899999999999999" customHeight="1">
      <c r="A810" s="69"/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69"/>
      <c r="M810" s="69"/>
    </row>
    <row r="811" spans="1:13" ht="19.899999999999999" customHeight="1">
      <c r="A811" s="69"/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M811" s="69"/>
    </row>
    <row r="812" spans="1:13" ht="19.899999999999999" customHeight="1">
      <c r="A812" s="69"/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69"/>
    </row>
    <row r="813" spans="1:13" ht="19.899999999999999" customHeight="1">
      <c r="A813" s="69"/>
      <c r="B813" s="69"/>
      <c r="C813" s="69"/>
      <c r="D813" s="69"/>
      <c r="E813" s="69"/>
      <c r="F813" s="69"/>
      <c r="G813" s="69"/>
      <c r="H813" s="69"/>
      <c r="I813" s="69"/>
      <c r="J813" s="69"/>
      <c r="K813" s="69"/>
      <c r="L813" s="69"/>
      <c r="M813" s="69"/>
    </row>
    <row r="814" spans="1:13" ht="19.899999999999999" customHeight="1">
      <c r="A814" s="69"/>
      <c r="B814" s="69"/>
      <c r="C814" s="69"/>
      <c r="D814" s="69"/>
      <c r="E814" s="69"/>
      <c r="F814" s="69"/>
      <c r="G814" s="69"/>
      <c r="H814" s="69"/>
      <c r="I814" s="69"/>
      <c r="J814" s="69"/>
      <c r="K814" s="69"/>
      <c r="L814" s="69"/>
      <c r="M814" s="69"/>
    </row>
    <row r="815" spans="1:13" ht="19.899999999999999" customHeight="1">
      <c r="A815" s="69"/>
      <c r="B815" s="69"/>
      <c r="C815" s="69"/>
      <c r="D815" s="69"/>
      <c r="E815" s="69"/>
      <c r="F815" s="69"/>
      <c r="G815" s="69"/>
      <c r="H815" s="69"/>
      <c r="I815" s="69"/>
      <c r="J815" s="69"/>
      <c r="K815" s="69"/>
      <c r="L815" s="69"/>
      <c r="M815" s="69"/>
    </row>
    <row r="816" spans="1:13" ht="19.899999999999999" customHeight="1">
      <c r="A816" s="69"/>
      <c r="B816" s="69"/>
      <c r="C816" s="69"/>
      <c r="D816" s="69"/>
      <c r="E816" s="69"/>
      <c r="F816" s="69"/>
      <c r="G816" s="69"/>
      <c r="H816" s="69"/>
      <c r="I816" s="69"/>
      <c r="J816" s="69"/>
      <c r="K816" s="69"/>
      <c r="L816" s="69"/>
      <c r="M816" s="69"/>
    </row>
    <row r="817" spans="1:13" ht="19.899999999999999" customHeight="1">
      <c r="A817" s="69"/>
      <c r="B817" s="69"/>
      <c r="C817" s="69"/>
      <c r="D817" s="69"/>
      <c r="E817" s="69"/>
      <c r="F817" s="69"/>
      <c r="G817" s="69"/>
      <c r="H817" s="69"/>
      <c r="I817" s="69"/>
      <c r="J817" s="69"/>
      <c r="K817" s="69"/>
      <c r="L817" s="69"/>
      <c r="M817" s="69"/>
    </row>
    <row r="818" spans="1:13" ht="19.899999999999999" customHeight="1">
      <c r="A818" s="69"/>
      <c r="B818" s="69"/>
      <c r="C818" s="69"/>
      <c r="D818" s="69"/>
      <c r="E818" s="69"/>
      <c r="F818" s="69"/>
      <c r="G818" s="69"/>
      <c r="H818" s="69"/>
      <c r="I818" s="69"/>
      <c r="J818" s="69"/>
      <c r="K818" s="69"/>
      <c r="L818" s="69"/>
      <c r="M818" s="69"/>
    </row>
    <row r="819" spans="1:13" ht="19.899999999999999" customHeight="1">
      <c r="A819" s="69"/>
      <c r="B819" s="69"/>
      <c r="C819" s="69"/>
      <c r="D819" s="69"/>
      <c r="E819" s="69"/>
      <c r="F819" s="69"/>
      <c r="G819" s="69"/>
      <c r="H819" s="69"/>
      <c r="I819" s="69"/>
      <c r="J819" s="69"/>
      <c r="K819" s="69"/>
      <c r="L819" s="69"/>
      <c r="M819" s="69"/>
    </row>
    <row r="820" spans="1:13" ht="19.899999999999999" customHeight="1">
      <c r="A820" s="69"/>
      <c r="B820" s="69"/>
      <c r="C820" s="69"/>
      <c r="D820" s="69"/>
      <c r="E820" s="69"/>
      <c r="F820" s="69"/>
      <c r="G820" s="69"/>
      <c r="H820" s="69"/>
      <c r="I820" s="69"/>
      <c r="J820" s="69"/>
      <c r="K820" s="69"/>
      <c r="L820" s="69"/>
      <c r="M820" s="69"/>
    </row>
    <row r="821" spans="1:13" ht="19.899999999999999" customHeight="1">
      <c r="A821" s="69"/>
      <c r="B821" s="69"/>
      <c r="C821" s="69"/>
      <c r="D821" s="69"/>
      <c r="E821" s="69"/>
      <c r="F821" s="69"/>
      <c r="G821" s="69"/>
      <c r="H821" s="69"/>
      <c r="I821" s="69"/>
      <c r="J821" s="69"/>
      <c r="K821" s="69"/>
      <c r="L821" s="69"/>
      <c r="M821" s="69"/>
    </row>
    <row r="822" spans="1:13" ht="19.899999999999999" customHeight="1">
      <c r="A822" s="69"/>
      <c r="B822" s="69"/>
      <c r="C822" s="69"/>
      <c r="D822" s="69"/>
      <c r="E822" s="69"/>
      <c r="F822" s="69"/>
      <c r="G822" s="69"/>
      <c r="H822" s="69"/>
      <c r="I822" s="69"/>
      <c r="J822" s="69"/>
      <c r="K822" s="69"/>
      <c r="L822" s="69"/>
      <c r="M822" s="69"/>
    </row>
    <row r="823" spans="1:13" ht="19.899999999999999" customHeight="1">
      <c r="A823" s="69"/>
      <c r="B823" s="69"/>
      <c r="C823" s="69"/>
      <c r="D823" s="69"/>
      <c r="E823" s="69"/>
      <c r="F823" s="69"/>
      <c r="G823" s="69"/>
      <c r="H823" s="69"/>
      <c r="I823" s="69"/>
      <c r="J823" s="69"/>
      <c r="K823" s="69"/>
      <c r="L823" s="69"/>
      <c r="M823" s="69"/>
    </row>
    <row r="824" spans="1:13" ht="19.899999999999999" customHeight="1">
      <c r="A824" s="69"/>
      <c r="B824" s="69"/>
      <c r="C824" s="69"/>
      <c r="D824" s="69"/>
      <c r="E824" s="69"/>
      <c r="F824" s="69"/>
      <c r="G824" s="69"/>
      <c r="H824" s="69"/>
      <c r="I824" s="69"/>
      <c r="J824" s="69"/>
      <c r="K824" s="69"/>
      <c r="L824" s="69"/>
      <c r="M824" s="69"/>
    </row>
    <row r="825" spans="1:13" ht="19.899999999999999" customHeight="1">
      <c r="A825" s="69"/>
      <c r="B825" s="69"/>
      <c r="C825" s="69"/>
      <c r="D825" s="69"/>
      <c r="E825" s="69"/>
      <c r="F825" s="69"/>
      <c r="G825" s="69"/>
      <c r="H825" s="69"/>
      <c r="I825" s="69"/>
      <c r="J825" s="69"/>
      <c r="K825" s="69"/>
      <c r="L825" s="69"/>
      <c r="M825" s="69"/>
    </row>
    <row r="826" spans="1:13" ht="19.899999999999999" customHeight="1">
      <c r="A826" s="69"/>
      <c r="B826" s="69"/>
      <c r="C826" s="69"/>
      <c r="D826" s="69"/>
      <c r="E826" s="69"/>
      <c r="F826" s="69"/>
      <c r="G826" s="69"/>
      <c r="H826" s="69"/>
      <c r="I826" s="69"/>
      <c r="J826" s="69"/>
      <c r="K826" s="69"/>
      <c r="L826" s="69"/>
      <c r="M826" s="69"/>
    </row>
    <row r="827" spans="1:13" ht="19.899999999999999" customHeight="1">
      <c r="A827" s="69"/>
      <c r="B827" s="69"/>
      <c r="C827" s="69"/>
      <c r="D827" s="69"/>
      <c r="E827" s="69"/>
      <c r="F827" s="69"/>
      <c r="G827" s="69"/>
      <c r="H827" s="69"/>
      <c r="I827" s="69"/>
      <c r="J827" s="69"/>
      <c r="K827" s="69"/>
      <c r="L827" s="69"/>
      <c r="M827" s="69"/>
    </row>
    <row r="828" spans="1:13" ht="19.899999999999999" customHeight="1">
      <c r="A828" s="69"/>
      <c r="B828" s="69"/>
      <c r="C828" s="69"/>
      <c r="D828" s="69"/>
      <c r="E828" s="69"/>
      <c r="F828" s="69"/>
      <c r="G828" s="69"/>
      <c r="H828" s="69"/>
      <c r="I828" s="69"/>
      <c r="J828" s="69"/>
      <c r="K828" s="69"/>
      <c r="L828" s="69"/>
      <c r="M828" s="69"/>
    </row>
    <row r="829" spans="1:13" ht="19.899999999999999" customHeight="1">
      <c r="A829" s="69"/>
      <c r="B829" s="69"/>
      <c r="C829" s="69"/>
      <c r="D829" s="69"/>
      <c r="E829" s="69"/>
      <c r="F829" s="69"/>
      <c r="G829" s="69"/>
      <c r="H829" s="69"/>
      <c r="I829" s="69"/>
      <c r="J829" s="69"/>
      <c r="K829" s="69"/>
      <c r="L829" s="69"/>
      <c r="M829" s="69"/>
    </row>
    <row r="830" spans="1:13" ht="19.899999999999999" customHeight="1">
      <c r="A830" s="69"/>
      <c r="B830" s="69"/>
      <c r="C830" s="69"/>
      <c r="D830" s="69"/>
      <c r="E830" s="69"/>
      <c r="F830" s="69"/>
      <c r="G830" s="69"/>
      <c r="H830" s="69"/>
      <c r="I830" s="69"/>
      <c r="J830" s="69"/>
      <c r="K830" s="69"/>
      <c r="L830" s="69"/>
      <c r="M830" s="69"/>
    </row>
    <row r="831" spans="1:13" ht="19.899999999999999" customHeight="1">
      <c r="A831" s="69"/>
      <c r="B831" s="69"/>
      <c r="C831" s="69"/>
      <c r="D831" s="69"/>
      <c r="E831" s="69"/>
      <c r="F831" s="69"/>
      <c r="G831" s="69"/>
      <c r="H831" s="69"/>
      <c r="I831" s="69"/>
      <c r="J831" s="69"/>
      <c r="K831" s="69"/>
      <c r="L831" s="69"/>
      <c r="M831" s="69"/>
    </row>
    <row r="832" spans="1:13" ht="19.899999999999999" customHeight="1">
      <c r="A832" s="69"/>
      <c r="B832" s="69"/>
      <c r="C832" s="69"/>
      <c r="D832" s="69"/>
      <c r="E832" s="69"/>
      <c r="F832" s="69"/>
      <c r="G832" s="69"/>
      <c r="H832" s="69"/>
      <c r="I832" s="69"/>
      <c r="J832" s="69"/>
      <c r="K832" s="69"/>
      <c r="L832" s="69"/>
      <c r="M832" s="69"/>
    </row>
    <row r="833" spans="1:13" ht="19.899999999999999" customHeight="1">
      <c r="A833" s="69"/>
      <c r="B833" s="69"/>
      <c r="C833" s="69"/>
      <c r="D833" s="69"/>
      <c r="E833" s="69"/>
      <c r="F833" s="69"/>
      <c r="G833" s="69"/>
      <c r="H833" s="69"/>
      <c r="I833" s="69"/>
      <c r="J833" s="69"/>
      <c r="K833" s="69"/>
      <c r="L833" s="69"/>
      <c r="M833" s="69"/>
    </row>
    <row r="834" spans="1:13" ht="19.899999999999999" customHeight="1">
      <c r="A834" s="69"/>
      <c r="B834" s="69"/>
      <c r="C834" s="69"/>
      <c r="D834" s="69"/>
      <c r="E834" s="69"/>
      <c r="F834" s="69"/>
      <c r="G834" s="69"/>
      <c r="H834" s="69"/>
      <c r="I834" s="69"/>
      <c r="J834" s="69"/>
      <c r="K834" s="69"/>
      <c r="L834" s="69"/>
      <c r="M834" s="69"/>
    </row>
    <row r="835" spans="1:13" ht="19.899999999999999" customHeight="1">
      <c r="A835" s="69"/>
      <c r="B835" s="69"/>
      <c r="C835" s="69"/>
      <c r="D835" s="69"/>
      <c r="E835" s="69"/>
      <c r="F835" s="69"/>
      <c r="G835" s="69"/>
      <c r="H835" s="69"/>
      <c r="I835" s="69"/>
      <c r="J835" s="69"/>
      <c r="K835" s="69"/>
      <c r="L835" s="69"/>
      <c r="M835" s="69"/>
    </row>
    <row r="836" spans="1:13" ht="19.899999999999999" customHeight="1">
      <c r="A836" s="69"/>
      <c r="B836" s="69"/>
      <c r="C836" s="69"/>
      <c r="D836" s="69"/>
      <c r="E836" s="69"/>
      <c r="F836" s="69"/>
      <c r="G836" s="69"/>
      <c r="H836" s="69"/>
      <c r="I836" s="69"/>
      <c r="J836" s="69"/>
      <c r="K836" s="69"/>
      <c r="L836" s="69"/>
      <c r="M836" s="69"/>
    </row>
    <row r="837" spans="1:13" ht="19.899999999999999" customHeight="1">
      <c r="A837" s="69"/>
      <c r="B837" s="69"/>
      <c r="C837" s="69"/>
      <c r="D837" s="69"/>
      <c r="E837" s="69"/>
      <c r="F837" s="69"/>
      <c r="G837" s="69"/>
      <c r="H837" s="69"/>
      <c r="I837" s="69"/>
      <c r="J837" s="69"/>
      <c r="K837" s="69"/>
      <c r="L837" s="69"/>
      <c r="M837" s="69"/>
    </row>
    <row r="838" spans="1:13" ht="19.899999999999999" customHeight="1">
      <c r="A838" s="69"/>
      <c r="B838" s="69"/>
      <c r="C838" s="69"/>
      <c r="D838" s="69"/>
      <c r="E838" s="69"/>
      <c r="F838" s="69"/>
      <c r="G838" s="69"/>
      <c r="H838" s="69"/>
      <c r="I838" s="69"/>
      <c r="J838" s="69"/>
      <c r="K838" s="69"/>
      <c r="L838" s="69"/>
      <c r="M838" s="69"/>
    </row>
    <row r="839" spans="1:13" ht="19.899999999999999" customHeight="1">
      <c r="A839" s="69"/>
      <c r="B839" s="69"/>
      <c r="C839" s="69"/>
      <c r="D839" s="69"/>
      <c r="E839" s="69"/>
      <c r="F839" s="69"/>
      <c r="G839" s="69"/>
      <c r="H839" s="69"/>
      <c r="I839" s="69"/>
      <c r="J839" s="69"/>
      <c r="K839" s="69"/>
      <c r="L839" s="69"/>
      <c r="M839" s="69"/>
    </row>
    <row r="840" spans="1:13" ht="19.899999999999999" customHeight="1">
      <c r="A840" s="69"/>
      <c r="B840" s="69"/>
      <c r="C840" s="69"/>
      <c r="D840" s="69"/>
      <c r="E840" s="69"/>
      <c r="F840" s="69"/>
      <c r="G840" s="69"/>
      <c r="H840" s="69"/>
      <c r="I840" s="69"/>
      <c r="J840" s="69"/>
      <c r="K840" s="69"/>
      <c r="L840" s="69"/>
      <c r="M840" s="69"/>
    </row>
    <row r="841" spans="1:13" ht="19.899999999999999" customHeight="1">
      <c r="A841" s="69"/>
      <c r="B841" s="69"/>
      <c r="C841" s="69"/>
      <c r="D841" s="69"/>
      <c r="E841" s="69"/>
      <c r="F841" s="69"/>
      <c r="G841" s="69"/>
      <c r="H841" s="69"/>
      <c r="I841" s="69"/>
      <c r="J841" s="69"/>
      <c r="K841" s="69"/>
      <c r="L841" s="69"/>
      <c r="M841" s="69"/>
    </row>
    <row r="842" spans="1:13" ht="19.899999999999999" customHeight="1">
      <c r="A842" s="69"/>
      <c r="B842" s="69"/>
      <c r="C842" s="69"/>
      <c r="D842" s="69"/>
      <c r="E842" s="69"/>
      <c r="F842" s="69"/>
      <c r="G842" s="69"/>
      <c r="H842" s="69"/>
      <c r="I842" s="69"/>
      <c r="J842" s="69"/>
      <c r="K842" s="69"/>
      <c r="L842" s="69"/>
      <c r="M842" s="69"/>
    </row>
    <row r="843" spans="1:13" ht="19.899999999999999" customHeight="1">
      <c r="A843" s="69"/>
      <c r="B843" s="69"/>
      <c r="C843" s="69"/>
      <c r="D843" s="69"/>
      <c r="E843" s="69"/>
      <c r="F843" s="69"/>
      <c r="G843" s="69"/>
      <c r="H843" s="69"/>
      <c r="I843" s="69"/>
      <c r="J843" s="69"/>
      <c r="K843" s="69"/>
      <c r="L843" s="69"/>
      <c r="M843" s="69"/>
    </row>
    <row r="844" spans="1:13" ht="19.899999999999999" customHeight="1">
      <c r="A844" s="69"/>
      <c r="B844" s="69"/>
      <c r="C844" s="69"/>
      <c r="D844" s="69"/>
      <c r="E844" s="69"/>
      <c r="F844" s="69"/>
      <c r="G844" s="69"/>
      <c r="H844" s="69"/>
      <c r="I844" s="69"/>
      <c r="J844" s="69"/>
      <c r="K844" s="69"/>
      <c r="L844" s="69"/>
      <c r="M844" s="69"/>
    </row>
    <row r="845" spans="1:13" ht="19.899999999999999" customHeight="1">
      <c r="A845" s="69"/>
      <c r="B845" s="69"/>
      <c r="C845" s="69"/>
      <c r="D845" s="69"/>
      <c r="E845" s="69"/>
      <c r="F845" s="69"/>
      <c r="G845" s="69"/>
      <c r="H845" s="69"/>
      <c r="I845" s="69"/>
      <c r="J845" s="69"/>
      <c r="K845" s="69"/>
      <c r="L845" s="69"/>
      <c r="M845" s="69"/>
    </row>
    <row r="846" spans="1:13" ht="19.899999999999999" customHeight="1">
      <c r="A846" s="69"/>
      <c r="B846" s="69"/>
      <c r="C846" s="69"/>
      <c r="D846" s="69"/>
      <c r="E846" s="69"/>
      <c r="F846" s="69"/>
      <c r="G846" s="69"/>
      <c r="H846" s="69"/>
      <c r="I846" s="69"/>
      <c r="J846" s="69"/>
      <c r="K846" s="69"/>
      <c r="L846" s="69"/>
      <c r="M846" s="69"/>
    </row>
    <row r="847" spans="1:13" ht="19.899999999999999" customHeight="1">
      <c r="A847" s="69"/>
      <c r="B847" s="69"/>
      <c r="C847" s="69"/>
      <c r="D847" s="69"/>
      <c r="E847" s="69"/>
      <c r="F847" s="69"/>
      <c r="G847" s="69"/>
      <c r="H847" s="69"/>
      <c r="I847" s="69"/>
      <c r="J847" s="69"/>
      <c r="K847" s="69"/>
      <c r="L847" s="69"/>
      <c r="M847" s="69"/>
    </row>
    <row r="848" spans="1:13" ht="19.899999999999999" customHeight="1">
      <c r="A848" s="69"/>
      <c r="B848" s="69"/>
      <c r="C848" s="69"/>
      <c r="D848" s="69"/>
      <c r="E848" s="69"/>
      <c r="F848" s="69"/>
      <c r="G848" s="69"/>
      <c r="H848" s="69"/>
      <c r="I848" s="69"/>
      <c r="J848" s="69"/>
      <c r="K848" s="69"/>
      <c r="L848" s="69"/>
      <c r="M848" s="69"/>
    </row>
    <row r="849" spans="1:13" ht="19.899999999999999" customHeight="1">
      <c r="A849" s="69"/>
      <c r="B849" s="69"/>
      <c r="C849" s="69"/>
      <c r="D849" s="69"/>
      <c r="E849" s="69"/>
      <c r="F849" s="69"/>
      <c r="G849" s="69"/>
      <c r="H849" s="69"/>
      <c r="I849" s="69"/>
      <c r="J849" s="69"/>
      <c r="K849" s="69"/>
      <c r="L849" s="69"/>
      <c r="M849" s="69"/>
    </row>
    <row r="850" spans="1:13" ht="19.899999999999999" customHeight="1">
      <c r="A850" s="69"/>
      <c r="B850" s="69"/>
      <c r="C850" s="69"/>
      <c r="D850" s="69"/>
      <c r="E850" s="69"/>
      <c r="F850" s="69"/>
      <c r="G850" s="69"/>
      <c r="H850" s="69"/>
      <c r="I850" s="69"/>
      <c r="J850" s="69"/>
      <c r="K850" s="69"/>
      <c r="L850" s="69"/>
      <c r="M850" s="69"/>
    </row>
    <row r="851" spans="1:13" ht="19.899999999999999" customHeight="1">
      <c r="A851" s="69"/>
      <c r="B851" s="69"/>
      <c r="C851" s="69"/>
      <c r="D851" s="69"/>
      <c r="E851" s="69"/>
      <c r="F851" s="69"/>
      <c r="G851" s="69"/>
      <c r="H851" s="69"/>
      <c r="I851" s="69"/>
      <c r="J851" s="69"/>
      <c r="K851" s="69"/>
      <c r="L851" s="69"/>
      <c r="M851" s="69"/>
    </row>
    <row r="852" spans="1:13" ht="19.899999999999999" customHeight="1">
      <c r="A852" s="69"/>
      <c r="B852" s="69"/>
      <c r="C852" s="69"/>
      <c r="D852" s="69"/>
      <c r="E852" s="69"/>
      <c r="F852" s="69"/>
      <c r="G852" s="69"/>
      <c r="H852" s="69"/>
      <c r="I852" s="69"/>
      <c r="J852" s="69"/>
      <c r="K852" s="69"/>
      <c r="L852" s="69"/>
      <c r="M852" s="69"/>
    </row>
    <row r="853" spans="1:13" ht="19.899999999999999" customHeight="1">
      <c r="A853" s="69"/>
      <c r="B853" s="69"/>
      <c r="C853" s="69"/>
      <c r="D853" s="69"/>
      <c r="E853" s="69"/>
      <c r="F853" s="69"/>
      <c r="G853" s="69"/>
      <c r="H853" s="69"/>
      <c r="I853" s="69"/>
      <c r="J853" s="69"/>
      <c r="K853" s="69"/>
      <c r="L853" s="69"/>
      <c r="M853" s="69"/>
    </row>
    <row r="854" spans="1:13" ht="19.899999999999999" customHeight="1">
      <c r="A854" s="69"/>
      <c r="B854" s="69"/>
      <c r="C854" s="69"/>
      <c r="D854" s="69"/>
      <c r="E854" s="69"/>
      <c r="F854" s="69"/>
      <c r="G854" s="69"/>
      <c r="H854" s="69"/>
      <c r="I854" s="69"/>
      <c r="J854" s="69"/>
      <c r="K854" s="69"/>
      <c r="L854" s="69"/>
      <c r="M854" s="69"/>
    </row>
    <row r="855" spans="1:13" ht="19.899999999999999" customHeight="1">
      <c r="A855" s="69"/>
      <c r="B855" s="69"/>
      <c r="C855" s="69"/>
      <c r="D855" s="69"/>
      <c r="E855" s="69"/>
      <c r="F855" s="69"/>
      <c r="G855" s="69"/>
      <c r="H855" s="69"/>
      <c r="I855" s="69"/>
      <c r="J855" s="69"/>
      <c r="K855" s="69"/>
      <c r="L855" s="69"/>
      <c r="M855" s="69"/>
    </row>
    <row r="856" spans="1:13" ht="19.899999999999999" customHeight="1">
      <c r="A856" s="69"/>
      <c r="B856" s="69"/>
      <c r="C856" s="69"/>
      <c r="D856" s="69"/>
      <c r="E856" s="69"/>
      <c r="F856" s="69"/>
      <c r="G856" s="69"/>
      <c r="H856" s="69"/>
      <c r="I856" s="69"/>
      <c r="J856" s="69"/>
      <c r="K856" s="69"/>
      <c r="L856" s="69"/>
      <c r="M856" s="69"/>
    </row>
    <row r="857" spans="1:13" ht="19.899999999999999" customHeight="1">
      <c r="A857" s="69"/>
      <c r="B857" s="69"/>
      <c r="C857" s="69"/>
      <c r="D857" s="69"/>
      <c r="E857" s="69"/>
      <c r="F857" s="69"/>
      <c r="G857" s="69"/>
      <c r="H857" s="69"/>
      <c r="I857" s="69"/>
      <c r="J857" s="69"/>
      <c r="K857" s="69"/>
      <c r="L857" s="69"/>
      <c r="M857" s="69"/>
    </row>
    <row r="858" spans="1:13" ht="19.899999999999999" customHeight="1">
      <c r="A858" s="69"/>
      <c r="B858" s="69"/>
      <c r="C858" s="69"/>
      <c r="D858" s="69"/>
      <c r="E858" s="69"/>
      <c r="F858" s="69"/>
      <c r="G858" s="69"/>
      <c r="H858" s="69"/>
      <c r="I858" s="69"/>
      <c r="J858" s="69"/>
      <c r="K858" s="69"/>
      <c r="L858" s="69"/>
      <c r="M858" s="69"/>
    </row>
    <row r="859" spans="1:13" ht="19.899999999999999" customHeight="1">
      <c r="A859" s="69"/>
      <c r="B859" s="69"/>
      <c r="C859" s="69"/>
      <c r="D859" s="69"/>
      <c r="E859" s="69"/>
      <c r="F859" s="69"/>
      <c r="G859" s="69"/>
      <c r="H859" s="69"/>
      <c r="I859" s="69"/>
      <c r="J859" s="69"/>
      <c r="K859" s="69"/>
      <c r="L859" s="69"/>
      <c r="M859" s="69"/>
    </row>
    <row r="860" spans="1:13" ht="19.899999999999999" customHeight="1">
      <c r="A860" s="69"/>
      <c r="B860" s="69"/>
      <c r="C860" s="69"/>
      <c r="D860" s="69"/>
      <c r="E860" s="69"/>
      <c r="F860" s="69"/>
      <c r="G860" s="69"/>
      <c r="H860" s="69"/>
      <c r="I860" s="69"/>
      <c r="J860" s="69"/>
      <c r="K860" s="69"/>
      <c r="L860" s="69"/>
      <c r="M860" s="69"/>
    </row>
    <row r="861" spans="1:13" ht="19.899999999999999" customHeight="1">
      <c r="A861" s="69"/>
      <c r="B861" s="69"/>
      <c r="C861" s="69"/>
      <c r="D861" s="69"/>
      <c r="E861" s="69"/>
      <c r="F861" s="69"/>
      <c r="G861" s="69"/>
      <c r="H861" s="69"/>
      <c r="I861" s="69"/>
      <c r="J861" s="69"/>
      <c r="K861" s="69"/>
      <c r="L861" s="69"/>
      <c r="M861" s="69"/>
    </row>
    <row r="862" spans="1:13" ht="19.899999999999999" customHeight="1">
      <c r="A862" s="69"/>
      <c r="B862" s="69"/>
      <c r="C862" s="69"/>
      <c r="D862" s="69"/>
      <c r="E862" s="69"/>
      <c r="F862" s="69"/>
      <c r="G862" s="69"/>
      <c r="H862" s="69"/>
      <c r="I862" s="69"/>
      <c r="J862" s="69"/>
      <c r="K862" s="69"/>
      <c r="L862" s="69"/>
      <c r="M862" s="69"/>
    </row>
    <row r="863" spans="1:13" ht="19.899999999999999" customHeight="1">
      <c r="A863" s="69"/>
      <c r="B863" s="69"/>
      <c r="C863" s="69"/>
      <c r="D863" s="69"/>
      <c r="E863" s="69"/>
      <c r="F863" s="69"/>
      <c r="G863" s="69"/>
      <c r="H863" s="69"/>
      <c r="I863" s="69"/>
      <c r="J863" s="69"/>
      <c r="K863" s="69"/>
      <c r="L863" s="69"/>
      <c r="M863" s="69"/>
    </row>
    <row r="864" spans="1:13" ht="19.899999999999999" customHeight="1">
      <c r="A864" s="69"/>
      <c r="B864" s="69"/>
      <c r="C864" s="69"/>
      <c r="D864" s="69"/>
      <c r="E864" s="69"/>
      <c r="F864" s="69"/>
      <c r="G864" s="69"/>
      <c r="H864" s="69"/>
      <c r="I864" s="69"/>
      <c r="J864" s="69"/>
      <c r="K864" s="69"/>
      <c r="L864" s="69"/>
      <c r="M864" s="69"/>
    </row>
    <row r="865" spans="1:13" ht="19.899999999999999" customHeight="1">
      <c r="A865" s="69"/>
      <c r="B865" s="69"/>
      <c r="C865" s="69"/>
      <c r="D865" s="69"/>
      <c r="E865" s="69"/>
      <c r="F865" s="69"/>
      <c r="G865" s="69"/>
      <c r="H865" s="69"/>
      <c r="I865" s="69"/>
      <c r="J865" s="69"/>
      <c r="K865" s="69"/>
      <c r="L865" s="69"/>
      <c r="M865" s="69"/>
    </row>
    <row r="866" spans="1:13" ht="19.899999999999999" customHeight="1">
      <c r="A866" s="69"/>
      <c r="B866" s="69"/>
      <c r="C866" s="69"/>
      <c r="D866" s="69"/>
      <c r="E866" s="69"/>
      <c r="F866" s="69"/>
      <c r="G866" s="69"/>
      <c r="H866" s="69"/>
      <c r="I866" s="69"/>
      <c r="J866" s="69"/>
      <c r="K866" s="69"/>
      <c r="L866" s="69"/>
      <c r="M866" s="69"/>
    </row>
    <row r="867" spans="1:13" ht="19.899999999999999" customHeight="1">
      <c r="A867" s="69"/>
      <c r="B867" s="69"/>
      <c r="C867" s="69"/>
      <c r="D867" s="69"/>
      <c r="E867" s="69"/>
      <c r="F867" s="69"/>
      <c r="G867" s="69"/>
      <c r="H867" s="69"/>
      <c r="I867" s="69"/>
      <c r="J867" s="69"/>
      <c r="K867" s="69"/>
      <c r="L867" s="69"/>
      <c r="M867" s="69"/>
    </row>
    <row r="868" spans="1:13" ht="19.899999999999999" customHeight="1">
      <c r="A868" s="69"/>
      <c r="B868" s="69"/>
      <c r="C868" s="69"/>
      <c r="D868" s="69"/>
      <c r="E868" s="69"/>
      <c r="F868" s="69"/>
      <c r="G868" s="69"/>
      <c r="H868" s="69"/>
      <c r="I868" s="69"/>
      <c r="J868" s="69"/>
      <c r="K868" s="69"/>
      <c r="L868" s="69"/>
      <c r="M868" s="69"/>
    </row>
    <row r="869" spans="1:13" ht="19.899999999999999" customHeight="1">
      <c r="A869" s="69"/>
      <c r="B869" s="69"/>
      <c r="C869" s="69"/>
      <c r="D869" s="69"/>
      <c r="E869" s="69"/>
      <c r="F869" s="69"/>
      <c r="G869" s="69"/>
      <c r="H869" s="69"/>
      <c r="I869" s="69"/>
      <c r="J869" s="69"/>
      <c r="K869" s="69"/>
      <c r="L869" s="69"/>
      <c r="M869" s="69"/>
    </row>
    <row r="870" spans="1:13" ht="19.899999999999999" customHeight="1">
      <c r="A870" s="69"/>
      <c r="B870" s="69"/>
      <c r="C870" s="69"/>
      <c r="D870" s="69"/>
      <c r="E870" s="69"/>
      <c r="F870" s="69"/>
      <c r="G870" s="69"/>
      <c r="H870" s="69"/>
      <c r="I870" s="69"/>
      <c r="J870" s="69"/>
      <c r="K870" s="69"/>
      <c r="L870" s="69"/>
      <c r="M870" s="69"/>
    </row>
    <row r="871" spans="1:13" ht="19.899999999999999" customHeight="1">
      <c r="A871" s="69"/>
      <c r="B871" s="69"/>
      <c r="C871" s="69"/>
      <c r="D871" s="69"/>
      <c r="E871" s="69"/>
      <c r="F871" s="69"/>
      <c r="G871" s="69"/>
      <c r="H871" s="69"/>
      <c r="I871" s="69"/>
      <c r="J871" s="69"/>
      <c r="K871" s="69"/>
      <c r="L871" s="69"/>
      <c r="M871" s="69"/>
    </row>
    <row r="872" spans="1:13" ht="19.899999999999999" customHeight="1">
      <c r="A872" s="69"/>
      <c r="B872" s="69"/>
      <c r="C872" s="69"/>
      <c r="D872" s="69"/>
      <c r="E872" s="69"/>
      <c r="F872" s="69"/>
      <c r="G872" s="69"/>
      <c r="H872" s="69"/>
      <c r="I872" s="69"/>
      <c r="J872" s="69"/>
      <c r="K872" s="69"/>
      <c r="L872" s="69"/>
      <c r="M872" s="69"/>
    </row>
    <row r="873" spans="1:13" ht="19.899999999999999" customHeight="1">
      <c r="A873" s="69"/>
      <c r="B873" s="69"/>
      <c r="C873" s="69"/>
      <c r="D873" s="69"/>
      <c r="E873" s="69"/>
      <c r="F873" s="69"/>
      <c r="G873" s="69"/>
      <c r="H873" s="69"/>
      <c r="I873" s="69"/>
      <c r="J873" s="69"/>
      <c r="K873" s="69"/>
      <c r="L873" s="69"/>
      <c r="M873" s="69"/>
    </row>
    <row r="874" spans="1:13" ht="19.899999999999999" customHeight="1">
      <c r="A874" s="69"/>
      <c r="B874" s="69"/>
      <c r="C874" s="69"/>
      <c r="D874" s="69"/>
      <c r="E874" s="69"/>
      <c r="F874" s="69"/>
      <c r="G874" s="69"/>
      <c r="H874" s="69"/>
      <c r="I874" s="69"/>
      <c r="J874" s="69"/>
      <c r="K874" s="69"/>
      <c r="L874" s="69"/>
      <c r="M874" s="69"/>
    </row>
    <row r="875" spans="1:13" ht="19.899999999999999" customHeight="1">
      <c r="A875" s="69"/>
      <c r="B875" s="69"/>
      <c r="C875" s="69"/>
      <c r="D875" s="69"/>
      <c r="E875" s="69"/>
      <c r="F875" s="69"/>
      <c r="G875" s="69"/>
      <c r="H875" s="69"/>
      <c r="I875" s="69"/>
      <c r="J875" s="69"/>
      <c r="K875" s="69"/>
      <c r="L875" s="69"/>
      <c r="M875" s="69"/>
    </row>
    <row r="876" spans="1:13" ht="19.899999999999999" customHeight="1">
      <c r="A876" s="69"/>
      <c r="B876" s="69"/>
      <c r="C876" s="69"/>
      <c r="D876" s="69"/>
      <c r="E876" s="69"/>
      <c r="F876" s="69"/>
      <c r="G876" s="69"/>
      <c r="H876" s="69"/>
      <c r="I876" s="69"/>
      <c r="J876" s="69"/>
      <c r="K876" s="69"/>
      <c r="L876" s="69"/>
      <c r="M876" s="69"/>
    </row>
    <row r="877" spans="1:13" ht="19.899999999999999" customHeight="1">
      <c r="A877" s="69"/>
      <c r="B877" s="69"/>
      <c r="C877" s="69"/>
      <c r="D877" s="69"/>
      <c r="E877" s="69"/>
      <c r="F877" s="69"/>
      <c r="G877" s="69"/>
      <c r="H877" s="69"/>
      <c r="I877" s="69"/>
      <c r="J877" s="69"/>
      <c r="K877" s="69"/>
      <c r="L877" s="69"/>
      <c r="M877" s="69"/>
    </row>
    <row r="878" spans="1:13" ht="19.899999999999999" customHeight="1">
      <c r="A878" s="69"/>
      <c r="B878" s="69"/>
      <c r="C878" s="69"/>
      <c r="D878" s="69"/>
      <c r="E878" s="69"/>
      <c r="F878" s="69"/>
      <c r="G878" s="69"/>
      <c r="H878" s="69"/>
      <c r="I878" s="69"/>
      <c r="J878" s="69"/>
      <c r="K878" s="69"/>
      <c r="L878" s="69"/>
      <c r="M878" s="69"/>
    </row>
    <row r="879" spans="1:13" ht="19.899999999999999" customHeight="1">
      <c r="A879" s="69"/>
      <c r="B879" s="69"/>
      <c r="C879" s="69"/>
      <c r="D879" s="69"/>
      <c r="E879" s="69"/>
      <c r="F879" s="69"/>
      <c r="G879" s="69"/>
      <c r="H879" s="69"/>
      <c r="I879" s="69"/>
      <c r="J879" s="69"/>
      <c r="K879" s="69"/>
      <c r="L879" s="69"/>
      <c r="M879" s="69"/>
    </row>
    <row r="880" spans="1:13" ht="19.899999999999999" customHeight="1">
      <c r="A880" s="69"/>
      <c r="B880" s="69"/>
      <c r="C880" s="69"/>
      <c r="D880" s="69"/>
      <c r="E880" s="69"/>
      <c r="F880" s="69"/>
      <c r="G880" s="69"/>
      <c r="H880" s="69"/>
      <c r="I880" s="69"/>
      <c r="J880" s="69"/>
      <c r="K880" s="69"/>
      <c r="L880" s="69"/>
      <c r="M880" s="69"/>
    </row>
    <row r="881" spans="1:13" ht="19.899999999999999" customHeight="1">
      <c r="A881" s="69"/>
      <c r="B881" s="69"/>
      <c r="C881" s="69"/>
      <c r="D881" s="69"/>
      <c r="E881" s="69"/>
      <c r="F881" s="69"/>
      <c r="G881" s="69"/>
      <c r="H881" s="69"/>
      <c r="I881" s="69"/>
      <c r="J881" s="69"/>
      <c r="K881" s="69"/>
      <c r="L881" s="69"/>
      <c r="M881" s="69"/>
    </row>
    <row r="882" spans="1:13" ht="19.899999999999999" customHeight="1">
      <c r="A882" s="69"/>
      <c r="B882" s="69"/>
      <c r="C882" s="69"/>
      <c r="D882" s="69"/>
      <c r="E882" s="69"/>
      <c r="F882" s="69"/>
      <c r="G882" s="69"/>
      <c r="H882" s="69"/>
      <c r="I882" s="69"/>
      <c r="J882" s="69"/>
      <c r="K882" s="69"/>
      <c r="L882" s="69"/>
      <c r="M882" s="69"/>
    </row>
    <row r="883" spans="1:13" ht="19.899999999999999" customHeight="1">
      <c r="A883" s="69"/>
      <c r="B883" s="69"/>
      <c r="C883" s="69"/>
      <c r="D883" s="69"/>
      <c r="E883" s="69"/>
      <c r="F883" s="69"/>
      <c r="G883" s="69"/>
      <c r="H883" s="69"/>
      <c r="I883" s="69"/>
      <c r="J883" s="69"/>
      <c r="K883" s="69"/>
      <c r="L883" s="69"/>
      <c r="M883" s="69"/>
    </row>
    <row r="884" spans="1:13" ht="19.899999999999999" customHeight="1">
      <c r="A884" s="69"/>
      <c r="B884" s="69"/>
      <c r="C884" s="69"/>
      <c r="D884" s="69"/>
      <c r="E884" s="69"/>
      <c r="F884" s="69"/>
      <c r="G884" s="69"/>
      <c r="H884" s="69"/>
      <c r="I884" s="69"/>
      <c r="J884" s="69"/>
      <c r="K884" s="69"/>
      <c r="L884" s="69"/>
      <c r="M884" s="69"/>
    </row>
    <row r="885" spans="1:13" ht="19.899999999999999" customHeight="1">
      <c r="A885" s="69"/>
      <c r="B885" s="69"/>
      <c r="C885" s="69"/>
      <c r="D885" s="69"/>
      <c r="E885" s="69"/>
      <c r="F885" s="69"/>
      <c r="G885" s="69"/>
      <c r="H885" s="69"/>
      <c r="I885" s="69"/>
      <c r="J885" s="69"/>
      <c r="K885" s="69"/>
      <c r="L885" s="69"/>
      <c r="M885" s="69"/>
    </row>
    <row r="886" spans="1:13" ht="19.899999999999999" customHeight="1">
      <c r="A886" s="69"/>
      <c r="B886" s="69"/>
      <c r="C886" s="69"/>
      <c r="D886" s="69"/>
      <c r="E886" s="69"/>
      <c r="F886" s="69"/>
      <c r="G886" s="69"/>
      <c r="H886" s="69"/>
      <c r="I886" s="69"/>
      <c r="J886" s="69"/>
      <c r="K886" s="69"/>
      <c r="L886" s="69"/>
      <c r="M886" s="69"/>
    </row>
    <row r="887" spans="1:13" ht="19.899999999999999" customHeight="1">
      <c r="A887" s="69"/>
      <c r="B887" s="69"/>
      <c r="C887" s="69"/>
      <c r="D887" s="69"/>
      <c r="E887" s="69"/>
      <c r="F887" s="69"/>
      <c r="G887" s="69"/>
      <c r="H887" s="69"/>
      <c r="I887" s="69"/>
      <c r="J887" s="69"/>
      <c r="K887" s="69"/>
      <c r="L887" s="69"/>
      <c r="M887" s="69"/>
    </row>
    <row r="888" spans="1:13" ht="19.899999999999999" customHeight="1">
      <c r="A888" s="69"/>
      <c r="B888" s="69"/>
      <c r="C888" s="69"/>
      <c r="D888" s="69"/>
      <c r="E888" s="69"/>
      <c r="F888" s="69"/>
      <c r="G888" s="69"/>
      <c r="H888" s="69"/>
      <c r="I888" s="69"/>
      <c r="J888" s="69"/>
      <c r="K888" s="69"/>
      <c r="L888" s="69"/>
      <c r="M888" s="69"/>
    </row>
    <row r="889" spans="1:13" ht="19.899999999999999" customHeight="1">
      <c r="A889" s="69"/>
      <c r="B889" s="69"/>
      <c r="C889" s="69"/>
      <c r="D889" s="69"/>
      <c r="E889" s="69"/>
      <c r="F889" s="69"/>
      <c r="G889" s="69"/>
      <c r="H889" s="69"/>
      <c r="I889" s="69"/>
      <c r="J889" s="69"/>
      <c r="K889" s="69"/>
      <c r="L889" s="69"/>
      <c r="M889" s="69"/>
    </row>
    <row r="890" spans="1:13" ht="19.899999999999999" customHeight="1">
      <c r="A890" s="69"/>
      <c r="B890" s="69"/>
      <c r="C890" s="69"/>
      <c r="D890" s="69"/>
      <c r="E890" s="69"/>
      <c r="F890" s="69"/>
      <c r="G890" s="69"/>
      <c r="H890" s="69"/>
      <c r="I890" s="69"/>
      <c r="J890" s="69"/>
      <c r="K890" s="69"/>
      <c r="L890" s="69"/>
      <c r="M890" s="69"/>
    </row>
    <row r="891" spans="1:13" ht="19.899999999999999" customHeight="1">
      <c r="A891" s="69"/>
      <c r="B891" s="69"/>
      <c r="C891" s="69"/>
      <c r="D891" s="69"/>
      <c r="E891" s="69"/>
      <c r="F891" s="69"/>
      <c r="G891" s="69"/>
      <c r="H891" s="69"/>
      <c r="I891" s="69"/>
      <c r="J891" s="69"/>
      <c r="K891" s="69"/>
      <c r="L891" s="69"/>
      <c r="M891" s="69"/>
    </row>
    <row r="892" spans="1:13" ht="19.899999999999999" customHeight="1">
      <c r="A892" s="69"/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M892" s="69"/>
    </row>
    <row r="893" spans="1:13" ht="19.899999999999999" customHeight="1">
      <c r="A893" s="69"/>
      <c r="B893" s="69"/>
      <c r="C893" s="69"/>
      <c r="D893" s="69"/>
      <c r="E893" s="69"/>
      <c r="F893" s="69"/>
      <c r="G893" s="69"/>
      <c r="H893" s="69"/>
      <c r="I893" s="69"/>
      <c r="J893" s="69"/>
      <c r="K893" s="69"/>
      <c r="L893" s="69"/>
      <c r="M893" s="69"/>
    </row>
    <row r="894" spans="1:13" ht="19.899999999999999" customHeight="1">
      <c r="A894" s="69"/>
      <c r="B894" s="69"/>
      <c r="C894" s="69"/>
      <c r="D894" s="69"/>
      <c r="E894" s="69"/>
      <c r="F894" s="69"/>
      <c r="G894" s="69"/>
      <c r="H894" s="69"/>
      <c r="I894" s="69"/>
      <c r="J894" s="69"/>
      <c r="K894" s="69"/>
      <c r="L894" s="69"/>
      <c r="M894" s="69"/>
    </row>
    <row r="895" spans="1:13" ht="19.899999999999999" customHeight="1">
      <c r="A895" s="69"/>
      <c r="B895" s="69"/>
      <c r="C895" s="69"/>
      <c r="D895" s="69"/>
      <c r="E895" s="69"/>
      <c r="F895" s="69"/>
      <c r="G895" s="69"/>
      <c r="H895" s="69"/>
      <c r="I895" s="69"/>
      <c r="J895" s="69"/>
      <c r="K895" s="69"/>
      <c r="L895" s="69"/>
      <c r="M895" s="69"/>
    </row>
    <row r="896" spans="1:13" ht="19.899999999999999" customHeight="1">
      <c r="A896" s="69"/>
      <c r="B896" s="69"/>
      <c r="C896" s="69"/>
      <c r="D896" s="69"/>
      <c r="E896" s="69"/>
      <c r="F896" s="69"/>
      <c r="G896" s="69"/>
      <c r="H896" s="69"/>
      <c r="I896" s="69"/>
      <c r="J896" s="69"/>
      <c r="K896" s="69"/>
      <c r="L896" s="69"/>
      <c r="M896" s="69"/>
    </row>
    <row r="897" spans="1:13" ht="19.899999999999999" customHeight="1">
      <c r="A897" s="69"/>
      <c r="B897" s="69"/>
      <c r="C897" s="69"/>
      <c r="D897" s="69"/>
      <c r="E897" s="69"/>
      <c r="F897" s="69"/>
      <c r="G897" s="69"/>
      <c r="H897" s="69"/>
      <c r="I897" s="69"/>
      <c r="J897" s="69"/>
      <c r="K897" s="69"/>
      <c r="L897" s="69"/>
      <c r="M897" s="69"/>
    </row>
    <row r="898" spans="1:13" ht="19.899999999999999" customHeight="1">
      <c r="A898" s="69"/>
      <c r="B898" s="69"/>
      <c r="C898" s="69"/>
      <c r="D898" s="69"/>
      <c r="E898" s="69"/>
      <c r="F898" s="69"/>
      <c r="G898" s="69"/>
      <c r="H898" s="69"/>
      <c r="I898" s="69"/>
      <c r="J898" s="69"/>
      <c r="K898" s="69"/>
      <c r="L898" s="69"/>
      <c r="M898" s="69"/>
    </row>
    <row r="899" spans="1:13" ht="19.899999999999999" customHeight="1">
      <c r="A899" s="69"/>
      <c r="B899" s="69"/>
      <c r="C899" s="69"/>
      <c r="D899" s="69"/>
      <c r="E899" s="69"/>
      <c r="F899" s="69"/>
      <c r="G899" s="69"/>
      <c r="H899" s="69"/>
      <c r="I899" s="69"/>
      <c r="J899" s="69"/>
      <c r="K899" s="69"/>
      <c r="L899" s="69"/>
      <c r="M899" s="69"/>
    </row>
    <row r="900" spans="1:13" ht="19.899999999999999" customHeight="1">
      <c r="A900" s="69"/>
      <c r="B900" s="69"/>
      <c r="C900" s="69"/>
      <c r="D900" s="69"/>
      <c r="E900" s="69"/>
      <c r="F900" s="69"/>
      <c r="G900" s="69"/>
      <c r="H900" s="69"/>
      <c r="I900" s="69"/>
      <c r="J900" s="69"/>
      <c r="K900" s="69"/>
      <c r="L900" s="69"/>
      <c r="M900" s="69"/>
    </row>
    <row r="901" spans="1:13" ht="19.899999999999999" customHeight="1">
      <c r="A901" s="69"/>
      <c r="B901" s="69"/>
      <c r="C901" s="69"/>
      <c r="D901" s="69"/>
      <c r="E901" s="69"/>
      <c r="F901" s="69"/>
      <c r="G901" s="69"/>
      <c r="H901" s="69"/>
      <c r="I901" s="69"/>
      <c r="J901" s="69"/>
      <c r="K901" s="69"/>
      <c r="L901" s="69"/>
      <c r="M901" s="69"/>
    </row>
    <row r="902" spans="1:13" ht="19.899999999999999" customHeight="1">
      <c r="A902" s="69"/>
      <c r="B902" s="69"/>
      <c r="C902" s="69"/>
      <c r="D902" s="69"/>
      <c r="E902" s="69"/>
      <c r="F902" s="69"/>
      <c r="G902" s="69"/>
      <c r="H902" s="69"/>
      <c r="I902" s="69"/>
      <c r="J902" s="69"/>
      <c r="K902" s="69"/>
      <c r="L902" s="69"/>
      <c r="M902" s="69"/>
    </row>
    <row r="903" spans="1:13" ht="19.899999999999999" customHeight="1">
      <c r="A903" s="69"/>
      <c r="B903" s="69"/>
      <c r="C903" s="69"/>
      <c r="D903" s="69"/>
      <c r="E903" s="69"/>
      <c r="F903" s="69"/>
      <c r="G903" s="69"/>
      <c r="H903" s="69"/>
      <c r="I903" s="69"/>
      <c r="J903" s="69"/>
      <c r="K903" s="69"/>
      <c r="L903" s="69"/>
      <c r="M903" s="69"/>
    </row>
    <row r="904" spans="1:13" ht="19.899999999999999" customHeight="1">
      <c r="A904" s="69"/>
      <c r="B904" s="69"/>
      <c r="C904" s="69"/>
      <c r="D904" s="69"/>
      <c r="E904" s="69"/>
      <c r="F904" s="69"/>
      <c r="G904" s="69"/>
      <c r="H904" s="69"/>
      <c r="I904" s="69"/>
      <c r="J904" s="69"/>
      <c r="K904" s="69"/>
      <c r="L904" s="69"/>
      <c r="M904" s="69"/>
    </row>
    <row r="905" spans="1:13" ht="19.899999999999999" customHeight="1">
      <c r="A905" s="69"/>
      <c r="B905" s="69"/>
      <c r="C905" s="69"/>
      <c r="D905" s="69"/>
      <c r="E905" s="69"/>
      <c r="F905" s="69"/>
      <c r="G905" s="69"/>
      <c r="H905" s="69"/>
      <c r="I905" s="69"/>
      <c r="J905" s="69"/>
      <c r="K905" s="69"/>
      <c r="L905" s="69"/>
      <c r="M905" s="69"/>
    </row>
    <row r="906" spans="1:13" ht="19.899999999999999" customHeight="1">
      <c r="A906" s="69"/>
      <c r="B906" s="69"/>
      <c r="C906" s="69"/>
      <c r="D906" s="69"/>
      <c r="E906" s="69"/>
      <c r="F906" s="69"/>
      <c r="G906" s="69"/>
      <c r="H906" s="69"/>
      <c r="I906" s="69"/>
      <c r="J906" s="69"/>
      <c r="K906" s="69"/>
      <c r="L906" s="69"/>
      <c r="M906" s="69"/>
    </row>
    <row r="907" spans="1:13" ht="19.899999999999999" customHeight="1">
      <c r="A907" s="69"/>
      <c r="B907" s="69"/>
      <c r="C907" s="69"/>
      <c r="D907" s="69"/>
      <c r="E907" s="69"/>
      <c r="F907" s="69"/>
      <c r="G907" s="69"/>
      <c r="H907" s="69"/>
      <c r="I907" s="69"/>
      <c r="J907" s="69"/>
      <c r="K907" s="69"/>
      <c r="L907" s="69"/>
      <c r="M907" s="69"/>
    </row>
    <row r="908" spans="1:13" ht="19.899999999999999" customHeight="1">
      <c r="A908" s="69"/>
      <c r="B908" s="69"/>
      <c r="C908" s="69"/>
      <c r="D908" s="69"/>
      <c r="E908" s="69"/>
      <c r="F908" s="69"/>
      <c r="G908" s="69"/>
      <c r="H908" s="69"/>
      <c r="I908" s="69"/>
      <c r="J908" s="69"/>
      <c r="K908" s="69"/>
      <c r="L908" s="69"/>
      <c r="M908" s="69"/>
    </row>
    <row r="909" spans="1:13" ht="19.899999999999999" customHeight="1">
      <c r="A909" s="69"/>
      <c r="B909" s="69"/>
      <c r="C909" s="69"/>
      <c r="D909" s="69"/>
      <c r="E909" s="69"/>
      <c r="F909" s="69"/>
      <c r="G909" s="69"/>
      <c r="H909" s="69"/>
      <c r="I909" s="69"/>
      <c r="J909" s="69"/>
      <c r="K909" s="69"/>
      <c r="L909" s="69"/>
      <c r="M909" s="69"/>
    </row>
    <row r="910" spans="1:13" ht="19.899999999999999" customHeight="1">
      <c r="A910" s="69"/>
      <c r="B910" s="69"/>
      <c r="C910" s="69"/>
      <c r="D910" s="69"/>
      <c r="E910" s="69"/>
      <c r="F910" s="69"/>
      <c r="G910" s="69"/>
      <c r="H910" s="69"/>
      <c r="I910" s="69"/>
      <c r="J910" s="69"/>
      <c r="K910" s="69"/>
      <c r="L910" s="69"/>
      <c r="M910" s="69"/>
    </row>
    <row r="911" spans="1:13" ht="19.899999999999999" customHeight="1">
      <c r="A911" s="69"/>
      <c r="B911" s="69"/>
      <c r="C911" s="69"/>
      <c r="D911" s="69"/>
      <c r="E911" s="69"/>
      <c r="F911" s="69"/>
      <c r="G911" s="69"/>
      <c r="H911" s="69"/>
      <c r="I911" s="69"/>
      <c r="J911" s="69"/>
      <c r="K911" s="69"/>
      <c r="L911" s="69"/>
      <c r="M911" s="69"/>
    </row>
    <row r="912" spans="1:13" ht="19.899999999999999" customHeight="1">
      <c r="A912" s="69"/>
      <c r="B912" s="69"/>
      <c r="C912" s="69"/>
      <c r="D912" s="69"/>
      <c r="E912" s="69"/>
      <c r="F912" s="69"/>
      <c r="G912" s="69"/>
      <c r="H912" s="69"/>
      <c r="I912" s="69"/>
      <c r="J912" s="69"/>
      <c r="K912" s="69"/>
      <c r="L912" s="69"/>
      <c r="M912" s="69"/>
    </row>
    <row r="913" spans="1:13" ht="19.899999999999999" customHeight="1">
      <c r="A913" s="69"/>
      <c r="B913" s="69"/>
      <c r="C913" s="69"/>
      <c r="D913" s="69"/>
      <c r="E913" s="69"/>
      <c r="F913" s="69"/>
      <c r="G913" s="69"/>
      <c r="H913" s="69"/>
      <c r="I913" s="69"/>
      <c r="J913" s="69"/>
      <c r="K913" s="69"/>
      <c r="L913" s="69"/>
      <c r="M913" s="69"/>
    </row>
    <row r="914" spans="1:13" ht="19.899999999999999" customHeight="1">
      <c r="A914" s="69"/>
      <c r="B914" s="69"/>
      <c r="C914" s="69"/>
      <c r="D914" s="69"/>
      <c r="E914" s="69"/>
      <c r="F914" s="69"/>
      <c r="G914" s="69"/>
      <c r="H914" s="69"/>
      <c r="I914" s="69"/>
      <c r="J914" s="69"/>
      <c r="K914" s="69"/>
      <c r="L914" s="69"/>
      <c r="M914" s="69"/>
    </row>
    <row r="915" spans="1:13" ht="19.899999999999999" customHeight="1">
      <c r="A915" s="69"/>
      <c r="B915" s="69"/>
      <c r="C915" s="69"/>
      <c r="D915" s="69"/>
      <c r="E915" s="69"/>
      <c r="F915" s="69"/>
      <c r="G915" s="69"/>
      <c r="H915" s="69"/>
      <c r="I915" s="69"/>
      <c r="J915" s="69"/>
      <c r="K915" s="69"/>
      <c r="L915" s="69"/>
      <c r="M915" s="69"/>
    </row>
    <row r="916" spans="1:13" ht="19.899999999999999" customHeight="1">
      <c r="A916" s="69"/>
      <c r="B916" s="69"/>
      <c r="C916" s="69"/>
      <c r="D916" s="69"/>
      <c r="E916" s="69"/>
      <c r="F916" s="69"/>
      <c r="G916" s="69"/>
      <c r="H916" s="69"/>
      <c r="I916" s="69"/>
      <c r="J916" s="69"/>
      <c r="K916" s="69"/>
      <c r="L916" s="69"/>
      <c r="M916" s="69"/>
    </row>
    <row r="917" spans="1:13" ht="19.899999999999999" customHeight="1">
      <c r="A917" s="69"/>
      <c r="B917" s="69"/>
      <c r="C917" s="69"/>
      <c r="D917" s="69"/>
      <c r="E917" s="69"/>
      <c r="F917" s="69"/>
      <c r="G917" s="69"/>
      <c r="H917" s="69"/>
      <c r="I917" s="69"/>
      <c r="J917" s="69"/>
      <c r="K917" s="69"/>
      <c r="L917" s="69"/>
      <c r="M917" s="69"/>
    </row>
    <row r="918" spans="1:13" ht="19.899999999999999" customHeight="1">
      <c r="A918" s="69"/>
      <c r="B918" s="69"/>
      <c r="C918" s="69"/>
      <c r="D918" s="69"/>
      <c r="E918" s="69"/>
      <c r="F918" s="69"/>
      <c r="G918" s="69"/>
      <c r="H918" s="69"/>
      <c r="I918" s="69"/>
      <c r="J918" s="69"/>
      <c r="K918" s="69"/>
      <c r="L918" s="69"/>
      <c r="M918" s="69"/>
    </row>
    <row r="919" spans="1:13" ht="19.899999999999999" customHeight="1">
      <c r="A919" s="69"/>
      <c r="B919" s="69"/>
      <c r="C919" s="69"/>
      <c r="D919" s="69"/>
      <c r="E919" s="69"/>
      <c r="F919" s="69"/>
      <c r="G919" s="69"/>
      <c r="H919" s="69"/>
      <c r="I919" s="69"/>
      <c r="J919" s="69"/>
      <c r="K919" s="69"/>
      <c r="L919" s="69"/>
      <c r="M919" s="69"/>
    </row>
    <row r="920" spans="1:13" ht="19.899999999999999" customHeight="1">
      <c r="A920" s="69"/>
      <c r="B920" s="69"/>
      <c r="C920" s="69"/>
      <c r="D920" s="69"/>
      <c r="E920" s="69"/>
      <c r="F920" s="69"/>
      <c r="G920" s="69"/>
      <c r="H920" s="69"/>
      <c r="I920" s="69"/>
      <c r="J920" s="69"/>
      <c r="K920" s="69"/>
      <c r="L920" s="69"/>
      <c r="M920" s="69"/>
    </row>
    <row r="921" spans="1:13" ht="19.899999999999999" customHeight="1">
      <c r="A921" s="69"/>
      <c r="B921" s="69"/>
      <c r="C921" s="69"/>
      <c r="D921" s="69"/>
      <c r="E921" s="69"/>
      <c r="F921" s="69"/>
      <c r="G921" s="69"/>
      <c r="H921" s="69"/>
      <c r="I921" s="69"/>
      <c r="J921" s="69"/>
      <c r="K921" s="69"/>
      <c r="L921" s="69"/>
      <c r="M921" s="69"/>
    </row>
    <row r="922" spans="1:13" ht="19.899999999999999" customHeight="1">
      <c r="A922" s="69"/>
      <c r="B922" s="69"/>
      <c r="C922" s="69"/>
      <c r="D922" s="69"/>
      <c r="E922" s="69"/>
      <c r="F922" s="69"/>
      <c r="G922" s="69"/>
      <c r="H922" s="69"/>
      <c r="I922" s="69"/>
      <c r="J922" s="69"/>
      <c r="K922" s="69"/>
      <c r="L922" s="69"/>
      <c r="M922" s="69"/>
    </row>
    <row r="923" spans="1:13" ht="19.899999999999999" customHeight="1">
      <c r="A923" s="69"/>
      <c r="B923" s="69"/>
      <c r="C923" s="69"/>
      <c r="D923" s="69"/>
      <c r="E923" s="69"/>
      <c r="F923" s="69"/>
      <c r="G923" s="69"/>
      <c r="H923" s="69"/>
      <c r="I923" s="69"/>
      <c r="J923" s="69"/>
      <c r="K923" s="69"/>
      <c r="L923" s="69"/>
      <c r="M923" s="69"/>
    </row>
    <row r="924" spans="1:13" ht="19.899999999999999" customHeight="1">
      <c r="A924" s="69"/>
      <c r="B924" s="69"/>
      <c r="C924" s="69"/>
      <c r="D924" s="69"/>
      <c r="E924" s="69"/>
      <c r="F924" s="69"/>
      <c r="G924" s="69"/>
      <c r="H924" s="69"/>
      <c r="I924" s="69"/>
      <c r="J924" s="69"/>
      <c r="K924" s="69"/>
      <c r="L924" s="69"/>
      <c r="M924" s="69"/>
    </row>
    <row r="925" spans="1:13" ht="19.899999999999999" customHeight="1">
      <c r="A925" s="69"/>
      <c r="B925" s="69"/>
      <c r="C925" s="69"/>
      <c r="D925" s="69"/>
      <c r="E925" s="69"/>
      <c r="F925" s="69"/>
      <c r="G925" s="69"/>
      <c r="H925" s="69"/>
      <c r="I925" s="69"/>
      <c r="J925" s="69"/>
      <c r="K925" s="69"/>
      <c r="L925" s="69"/>
      <c r="M925" s="69"/>
    </row>
    <row r="926" spans="1:13" ht="19.899999999999999" customHeight="1">
      <c r="A926" s="69"/>
      <c r="B926" s="69"/>
      <c r="C926" s="69"/>
      <c r="D926" s="69"/>
      <c r="E926" s="69"/>
      <c r="F926" s="69"/>
      <c r="G926" s="69"/>
      <c r="H926" s="69"/>
      <c r="I926" s="69"/>
      <c r="J926" s="69"/>
      <c r="K926" s="69"/>
      <c r="L926" s="69"/>
      <c r="M926" s="69"/>
    </row>
    <row r="927" spans="1:13" ht="19.899999999999999" customHeight="1">
      <c r="A927" s="69"/>
      <c r="B927" s="69"/>
      <c r="C927" s="69"/>
      <c r="D927" s="69"/>
      <c r="E927" s="69"/>
      <c r="F927" s="69"/>
      <c r="G927" s="69"/>
      <c r="H927" s="69"/>
      <c r="I927" s="69"/>
      <c r="J927" s="69"/>
      <c r="K927" s="69"/>
      <c r="L927" s="69"/>
      <c r="M927" s="69"/>
    </row>
    <row r="928" spans="1:13" ht="19.899999999999999" customHeight="1">
      <c r="A928" s="69"/>
      <c r="B928" s="69"/>
      <c r="C928" s="69"/>
      <c r="D928" s="69"/>
      <c r="E928" s="69"/>
      <c r="F928" s="69"/>
      <c r="G928" s="69"/>
      <c r="H928" s="69"/>
      <c r="I928" s="69"/>
      <c r="J928" s="69"/>
      <c r="K928" s="69"/>
      <c r="L928" s="69"/>
      <c r="M928" s="69"/>
    </row>
    <row r="929" spans="1:13" ht="19.899999999999999" customHeight="1">
      <c r="A929" s="69"/>
      <c r="B929" s="69"/>
      <c r="C929" s="69"/>
      <c r="D929" s="69"/>
      <c r="E929" s="69"/>
      <c r="F929" s="69"/>
      <c r="G929" s="69"/>
      <c r="H929" s="69"/>
      <c r="I929" s="69"/>
      <c r="J929" s="69"/>
      <c r="K929" s="69"/>
      <c r="L929" s="69"/>
      <c r="M929" s="69"/>
    </row>
    <row r="930" spans="1:13" ht="19.899999999999999" customHeight="1">
      <c r="A930" s="69"/>
      <c r="B930" s="69"/>
      <c r="C930" s="69"/>
      <c r="D930" s="69"/>
      <c r="E930" s="69"/>
      <c r="F930" s="69"/>
      <c r="G930" s="69"/>
      <c r="H930" s="69"/>
      <c r="I930" s="69"/>
      <c r="J930" s="69"/>
      <c r="K930" s="69"/>
      <c r="L930" s="69"/>
      <c r="M930" s="69"/>
    </row>
    <row r="931" spans="1:13" ht="19.899999999999999" customHeight="1">
      <c r="A931" s="69"/>
      <c r="B931" s="69"/>
      <c r="C931" s="69"/>
      <c r="D931" s="69"/>
      <c r="E931" s="69"/>
      <c r="F931" s="69"/>
      <c r="G931" s="69"/>
      <c r="H931" s="69"/>
      <c r="I931" s="69"/>
      <c r="J931" s="69"/>
      <c r="K931" s="69"/>
      <c r="L931" s="69"/>
      <c r="M931" s="69"/>
    </row>
    <row r="932" spans="1:13" ht="19.899999999999999" customHeight="1">
      <c r="A932" s="69"/>
      <c r="B932" s="69"/>
      <c r="C932" s="69"/>
      <c r="D932" s="69"/>
      <c r="E932" s="69"/>
      <c r="F932" s="69"/>
      <c r="G932" s="69"/>
      <c r="H932" s="69"/>
      <c r="I932" s="69"/>
      <c r="J932" s="69"/>
      <c r="K932" s="69"/>
      <c r="L932" s="69"/>
      <c r="M932" s="69"/>
    </row>
    <row r="933" spans="1:13" ht="19.899999999999999" customHeight="1">
      <c r="A933" s="69"/>
      <c r="B933" s="69"/>
      <c r="C933" s="69"/>
      <c r="D933" s="69"/>
      <c r="E933" s="69"/>
      <c r="F933" s="69"/>
      <c r="G933" s="69"/>
      <c r="H933" s="69"/>
      <c r="I933" s="69"/>
      <c r="J933" s="69"/>
      <c r="K933" s="69"/>
      <c r="L933" s="69"/>
      <c r="M933" s="69"/>
    </row>
    <row r="934" spans="1:13" ht="19.899999999999999" customHeight="1">
      <c r="A934" s="69"/>
      <c r="B934" s="69"/>
      <c r="C934" s="69"/>
      <c r="D934" s="69"/>
      <c r="E934" s="69"/>
      <c r="F934" s="69"/>
      <c r="G934" s="69"/>
      <c r="H934" s="69"/>
      <c r="I934" s="69"/>
      <c r="J934" s="69"/>
      <c r="K934" s="69"/>
      <c r="L934" s="69"/>
      <c r="M934" s="69"/>
    </row>
    <row r="935" spans="1:13" ht="19.899999999999999" customHeight="1">
      <c r="A935" s="69"/>
      <c r="B935" s="69"/>
      <c r="C935" s="69"/>
      <c r="D935" s="69"/>
      <c r="E935" s="69"/>
      <c r="F935" s="69"/>
      <c r="G935" s="69"/>
      <c r="H935" s="69"/>
      <c r="I935" s="69"/>
      <c r="J935" s="69"/>
      <c r="K935" s="69"/>
      <c r="L935" s="69"/>
      <c r="M935" s="69"/>
    </row>
    <row r="936" spans="1:13" ht="19.899999999999999" customHeight="1">
      <c r="A936" s="69"/>
      <c r="B936" s="69"/>
      <c r="C936" s="69"/>
      <c r="D936" s="69"/>
      <c r="E936" s="69"/>
      <c r="F936" s="69"/>
      <c r="G936" s="69"/>
      <c r="H936" s="69"/>
      <c r="I936" s="69"/>
      <c r="J936" s="69"/>
      <c r="K936" s="69"/>
      <c r="L936" s="69"/>
      <c r="M936" s="69"/>
    </row>
    <row r="937" spans="1:13" ht="19.899999999999999" customHeight="1">
      <c r="A937" s="69"/>
      <c r="B937" s="69"/>
      <c r="C937" s="69"/>
      <c r="D937" s="69"/>
      <c r="E937" s="69"/>
      <c r="F937" s="69"/>
      <c r="G937" s="69"/>
      <c r="H937" s="69"/>
      <c r="I937" s="69"/>
      <c r="J937" s="69"/>
      <c r="K937" s="69"/>
      <c r="L937" s="69"/>
      <c r="M937" s="69"/>
    </row>
    <row r="938" spans="1:13" ht="19.899999999999999" customHeight="1">
      <c r="A938" s="69"/>
      <c r="B938" s="69"/>
      <c r="C938" s="69"/>
      <c r="D938" s="69"/>
      <c r="E938" s="69"/>
      <c r="F938" s="69"/>
      <c r="G938" s="69"/>
      <c r="H938" s="69"/>
      <c r="I938" s="69"/>
      <c r="J938" s="69"/>
      <c r="K938" s="69"/>
      <c r="L938" s="69"/>
      <c r="M938" s="69"/>
    </row>
    <row r="939" spans="1:13" ht="19.899999999999999" customHeight="1">
      <c r="A939" s="69"/>
      <c r="B939" s="69"/>
      <c r="C939" s="69"/>
      <c r="D939" s="69"/>
      <c r="E939" s="69"/>
      <c r="F939" s="69"/>
      <c r="G939" s="69"/>
      <c r="H939" s="69"/>
      <c r="I939" s="69"/>
      <c r="J939" s="69"/>
      <c r="K939" s="69"/>
      <c r="L939" s="69"/>
      <c r="M939" s="69"/>
    </row>
    <row r="940" spans="1:13" ht="19.899999999999999" customHeight="1">
      <c r="A940" s="69"/>
      <c r="B940" s="69"/>
      <c r="C940" s="69"/>
      <c r="D940" s="69"/>
      <c r="E940" s="69"/>
      <c r="F940" s="69"/>
      <c r="G940" s="69"/>
      <c r="H940" s="69"/>
      <c r="I940" s="69"/>
      <c r="J940" s="69"/>
      <c r="K940" s="69"/>
      <c r="L940" s="69"/>
      <c r="M940" s="69"/>
    </row>
    <row r="941" spans="1:13" ht="19.899999999999999" customHeight="1">
      <c r="A941" s="69"/>
      <c r="B941" s="69"/>
      <c r="C941" s="69"/>
      <c r="D941" s="69"/>
      <c r="E941" s="69"/>
      <c r="F941" s="69"/>
      <c r="G941" s="69"/>
      <c r="H941" s="69"/>
      <c r="I941" s="69"/>
      <c r="J941" s="69"/>
      <c r="K941" s="69"/>
      <c r="L941" s="69"/>
      <c r="M941" s="69"/>
    </row>
    <row r="942" spans="1:13" ht="19.899999999999999" customHeight="1">
      <c r="A942" s="69"/>
      <c r="B942" s="69"/>
      <c r="C942" s="69"/>
      <c r="D942" s="69"/>
      <c r="E942" s="69"/>
      <c r="F942" s="69"/>
      <c r="G942" s="69"/>
      <c r="H942" s="69"/>
      <c r="I942" s="69"/>
      <c r="J942" s="69"/>
      <c r="K942" s="69"/>
      <c r="L942" s="69"/>
      <c r="M942" s="69"/>
    </row>
    <row r="943" spans="1:13" ht="19.899999999999999" customHeight="1">
      <c r="A943" s="69"/>
      <c r="B943" s="69"/>
      <c r="C943" s="69"/>
      <c r="D943" s="69"/>
      <c r="E943" s="69"/>
      <c r="F943" s="69"/>
      <c r="G943" s="69"/>
      <c r="H943" s="69"/>
      <c r="I943" s="69"/>
      <c r="J943" s="69"/>
      <c r="K943" s="69"/>
      <c r="L943" s="69"/>
      <c r="M943" s="69"/>
    </row>
    <row r="944" spans="1:13" ht="19.899999999999999" customHeight="1">
      <c r="A944" s="69"/>
      <c r="B944" s="69"/>
      <c r="C944" s="69"/>
      <c r="D944" s="69"/>
      <c r="E944" s="69"/>
      <c r="F944" s="69"/>
      <c r="G944" s="69"/>
      <c r="H944" s="69"/>
      <c r="I944" s="69"/>
      <c r="J944" s="69"/>
      <c r="K944" s="69"/>
      <c r="L944" s="69"/>
      <c r="M944" s="69"/>
    </row>
    <row r="945" spans="1:13" ht="19.899999999999999" customHeight="1">
      <c r="A945" s="69"/>
      <c r="B945" s="69"/>
      <c r="C945" s="69"/>
      <c r="D945" s="69"/>
      <c r="E945" s="69"/>
      <c r="F945" s="69"/>
      <c r="G945" s="69"/>
      <c r="H945" s="69"/>
      <c r="I945" s="69"/>
      <c r="J945" s="69"/>
      <c r="K945" s="69"/>
      <c r="L945" s="69"/>
      <c r="M945" s="69"/>
    </row>
    <row r="946" spans="1:13" ht="19.899999999999999" customHeight="1">
      <c r="A946" s="69"/>
      <c r="B946" s="69"/>
      <c r="C946" s="69"/>
      <c r="D946" s="69"/>
      <c r="E946" s="69"/>
      <c r="F946" s="69"/>
      <c r="G946" s="69"/>
      <c r="H946" s="69"/>
      <c r="I946" s="69"/>
      <c r="J946" s="69"/>
      <c r="K946" s="69"/>
      <c r="L946" s="69"/>
      <c r="M946" s="69"/>
    </row>
    <row r="947" spans="1:13" ht="19.899999999999999" customHeight="1">
      <c r="A947" s="69"/>
      <c r="B947" s="69"/>
      <c r="C947" s="69"/>
      <c r="D947" s="69"/>
      <c r="E947" s="69"/>
      <c r="F947" s="69"/>
      <c r="G947" s="69"/>
      <c r="H947" s="69"/>
      <c r="I947" s="69"/>
      <c r="J947" s="69"/>
      <c r="K947" s="69"/>
      <c r="L947" s="69"/>
      <c r="M947" s="69"/>
    </row>
    <row r="948" spans="1:13" ht="19.899999999999999" customHeight="1">
      <c r="A948" s="69"/>
      <c r="B948" s="69"/>
      <c r="C948" s="69"/>
      <c r="D948" s="69"/>
      <c r="E948" s="69"/>
      <c r="F948" s="69"/>
      <c r="G948" s="69"/>
      <c r="H948" s="69"/>
      <c r="I948" s="69"/>
      <c r="J948" s="69"/>
      <c r="K948" s="69"/>
      <c r="L948" s="69"/>
      <c r="M948" s="69"/>
    </row>
    <row r="949" spans="1:13" ht="19.899999999999999" customHeight="1">
      <c r="A949" s="69"/>
      <c r="B949" s="69"/>
      <c r="C949" s="69"/>
      <c r="D949" s="69"/>
      <c r="E949" s="69"/>
      <c r="F949" s="69"/>
      <c r="G949" s="69"/>
      <c r="H949" s="69"/>
      <c r="I949" s="69"/>
      <c r="J949" s="69"/>
      <c r="K949" s="69"/>
      <c r="L949" s="69"/>
      <c r="M949" s="69"/>
    </row>
    <row r="950" spans="1:13" ht="19.899999999999999" customHeight="1">
      <c r="A950" s="69"/>
      <c r="B950" s="69"/>
      <c r="C950" s="69"/>
      <c r="D950" s="69"/>
      <c r="E950" s="69"/>
      <c r="F950" s="69"/>
      <c r="G950" s="69"/>
      <c r="H950" s="69"/>
      <c r="I950" s="69"/>
      <c r="J950" s="69"/>
      <c r="K950" s="69"/>
      <c r="L950" s="69"/>
      <c r="M950" s="69"/>
    </row>
    <row r="951" spans="1:13" ht="19.899999999999999" customHeight="1">
      <c r="A951" s="69"/>
      <c r="B951" s="69"/>
      <c r="C951" s="69"/>
      <c r="D951" s="69"/>
      <c r="E951" s="69"/>
      <c r="F951" s="69"/>
      <c r="G951" s="69"/>
      <c r="H951" s="69"/>
      <c r="I951" s="69"/>
      <c r="J951" s="69"/>
      <c r="K951" s="69"/>
      <c r="L951" s="69"/>
      <c r="M951" s="69"/>
    </row>
    <row r="952" spans="1:13" ht="19.899999999999999" customHeight="1">
      <c r="A952" s="69"/>
      <c r="B952" s="69"/>
      <c r="C952" s="69"/>
      <c r="D952" s="69"/>
      <c r="E952" s="69"/>
      <c r="F952" s="69"/>
      <c r="G952" s="69"/>
      <c r="H952" s="69"/>
      <c r="I952" s="69"/>
      <c r="J952" s="69"/>
      <c r="K952" s="69"/>
      <c r="L952" s="69"/>
      <c r="M952" s="69"/>
    </row>
    <row r="953" spans="1:13" ht="19.899999999999999" customHeight="1">
      <c r="A953" s="69"/>
      <c r="B953" s="69"/>
      <c r="C953" s="69"/>
      <c r="D953" s="69"/>
      <c r="E953" s="69"/>
      <c r="F953" s="69"/>
      <c r="G953" s="69"/>
      <c r="H953" s="69"/>
      <c r="I953" s="69"/>
      <c r="J953" s="69"/>
      <c r="K953" s="69"/>
      <c r="L953" s="69"/>
      <c r="M953" s="69"/>
    </row>
    <row r="954" spans="1:13" ht="19.899999999999999" customHeight="1">
      <c r="A954" s="69"/>
      <c r="B954" s="69"/>
      <c r="C954" s="69"/>
      <c r="D954" s="69"/>
      <c r="E954" s="69"/>
      <c r="F954" s="69"/>
      <c r="G954" s="69"/>
      <c r="H954" s="69"/>
      <c r="I954" s="69"/>
      <c r="J954" s="69"/>
      <c r="K954" s="69"/>
      <c r="L954" s="69"/>
      <c r="M954" s="69"/>
    </row>
    <row r="955" spans="1:13" ht="19.899999999999999" customHeight="1">
      <c r="A955" s="69"/>
      <c r="B955" s="69"/>
      <c r="C955" s="69"/>
      <c r="D955" s="69"/>
      <c r="E955" s="69"/>
      <c r="F955" s="69"/>
      <c r="G955" s="69"/>
      <c r="H955" s="69"/>
      <c r="I955" s="69"/>
      <c r="J955" s="69"/>
      <c r="K955" s="69"/>
      <c r="L955" s="69"/>
      <c r="M955" s="69"/>
    </row>
    <row r="956" spans="1:13" ht="19.899999999999999" customHeight="1">
      <c r="A956" s="69"/>
      <c r="B956" s="69"/>
      <c r="C956" s="69"/>
      <c r="D956" s="69"/>
      <c r="E956" s="69"/>
      <c r="F956" s="69"/>
      <c r="G956" s="69"/>
      <c r="H956" s="69"/>
      <c r="I956" s="69"/>
      <c r="J956" s="69"/>
      <c r="K956" s="69"/>
      <c r="L956" s="69"/>
      <c r="M956" s="69"/>
    </row>
    <row r="957" spans="1:13" ht="19.899999999999999" customHeight="1">
      <c r="A957" s="69"/>
      <c r="B957" s="69"/>
      <c r="C957" s="69"/>
      <c r="D957" s="69"/>
      <c r="E957" s="69"/>
      <c r="F957" s="69"/>
      <c r="G957" s="69"/>
      <c r="H957" s="69"/>
      <c r="I957" s="69"/>
      <c r="J957" s="69"/>
      <c r="K957" s="69"/>
      <c r="L957" s="69"/>
      <c r="M957" s="69"/>
    </row>
    <row r="958" spans="1:13" ht="19.899999999999999" customHeight="1">
      <c r="A958" s="69"/>
      <c r="B958" s="69"/>
      <c r="C958" s="69"/>
      <c r="D958" s="69"/>
      <c r="E958" s="69"/>
      <c r="F958" s="69"/>
      <c r="G958" s="69"/>
      <c r="H958" s="69"/>
      <c r="I958" s="69"/>
      <c r="J958" s="69"/>
      <c r="K958" s="69"/>
      <c r="L958" s="69"/>
      <c r="M958" s="69"/>
    </row>
    <row r="959" spans="1:13" ht="19.899999999999999" customHeight="1">
      <c r="A959" s="69"/>
      <c r="B959" s="69"/>
      <c r="C959" s="69"/>
      <c r="D959" s="69"/>
      <c r="E959" s="69"/>
      <c r="F959" s="69"/>
      <c r="G959" s="69"/>
      <c r="H959" s="69"/>
      <c r="I959" s="69"/>
      <c r="J959" s="69"/>
      <c r="K959" s="69"/>
      <c r="L959" s="69"/>
      <c r="M959" s="69"/>
    </row>
    <row r="960" spans="1:13" ht="19.899999999999999" customHeight="1">
      <c r="A960" s="69"/>
      <c r="B960" s="69"/>
      <c r="C960" s="69"/>
      <c r="D960" s="69"/>
      <c r="E960" s="69"/>
      <c r="F960" s="69"/>
      <c r="G960" s="69"/>
      <c r="H960" s="69"/>
      <c r="I960" s="69"/>
      <c r="J960" s="69"/>
      <c r="K960" s="69"/>
      <c r="L960" s="69"/>
      <c r="M960" s="69"/>
    </row>
    <row r="961" spans="1:13" ht="19.899999999999999" customHeight="1">
      <c r="A961" s="69"/>
      <c r="B961" s="69"/>
      <c r="C961" s="69"/>
      <c r="D961" s="69"/>
      <c r="E961" s="69"/>
      <c r="F961" s="69"/>
      <c r="G961" s="69"/>
      <c r="H961" s="69"/>
      <c r="I961" s="69"/>
      <c r="J961" s="69"/>
      <c r="K961" s="69"/>
      <c r="L961" s="69"/>
      <c r="M961" s="69"/>
    </row>
    <row r="962" spans="1:13" ht="19.899999999999999" customHeight="1">
      <c r="A962" s="69"/>
      <c r="B962" s="69"/>
      <c r="C962" s="69"/>
      <c r="D962" s="69"/>
      <c r="E962" s="69"/>
      <c r="F962" s="69"/>
      <c r="G962" s="69"/>
      <c r="H962" s="69"/>
      <c r="I962" s="69"/>
      <c r="J962" s="69"/>
      <c r="K962" s="69"/>
      <c r="L962" s="69"/>
      <c r="M962" s="69"/>
    </row>
    <row r="963" spans="1:13" ht="19.899999999999999" customHeight="1">
      <c r="A963" s="69"/>
      <c r="B963" s="69"/>
      <c r="C963" s="69"/>
      <c r="D963" s="69"/>
      <c r="E963" s="69"/>
      <c r="F963" s="69"/>
      <c r="G963" s="69"/>
      <c r="H963" s="69"/>
      <c r="I963" s="69"/>
      <c r="J963" s="69"/>
      <c r="K963" s="69"/>
      <c r="L963" s="69"/>
      <c r="M963" s="69"/>
    </row>
    <row r="964" spans="1:13" ht="19.899999999999999" customHeight="1">
      <c r="A964" s="69"/>
      <c r="B964" s="69"/>
      <c r="C964" s="69"/>
      <c r="D964" s="69"/>
      <c r="E964" s="69"/>
      <c r="F964" s="69"/>
      <c r="G964" s="69"/>
      <c r="H964" s="69"/>
      <c r="I964" s="69"/>
      <c r="J964" s="69"/>
      <c r="K964" s="69"/>
      <c r="L964" s="69"/>
      <c r="M964" s="69"/>
    </row>
    <row r="965" spans="1:13" ht="19.899999999999999" customHeight="1">
      <c r="A965" s="69"/>
      <c r="B965" s="69"/>
      <c r="C965" s="69"/>
      <c r="D965" s="69"/>
      <c r="E965" s="69"/>
      <c r="F965" s="69"/>
      <c r="G965" s="69"/>
      <c r="H965" s="69"/>
      <c r="I965" s="69"/>
      <c r="J965" s="69"/>
      <c r="K965" s="69"/>
      <c r="L965" s="69"/>
      <c r="M965" s="69"/>
    </row>
    <row r="966" spans="1:13" ht="19.899999999999999" customHeight="1">
      <c r="A966" s="69"/>
      <c r="B966" s="69"/>
      <c r="C966" s="69"/>
      <c r="D966" s="69"/>
      <c r="E966" s="69"/>
      <c r="F966" s="69"/>
      <c r="G966" s="69"/>
      <c r="H966" s="69"/>
      <c r="I966" s="69"/>
      <c r="J966" s="69"/>
      <c r="K966" s="69"/>
      <c r="L966" s="69"/>
      <c r="M966" s="69"/>
    </row>
    <row r="967" spans="1:13" ht="19.899999999999999" customHeight="1">
      <c r="A967" s="69"/>
      <c r="B967" s="69"/>
      <c r="C967" s="69"/>
      <c r="D967" s="69"/>
      <c r="E967" s="69"/>
      <c r="F967" s="69"/>
      <c r="G967" s="69"/>
      <c r="H967" s="69"/>
      <c r="I967" s="69"/>
      <c r="J967" s="69"/>
      <c r="K967" s="69"/>
      <c r="L967" s="69"/>
      <c r="M967" s="69"/>
    </row>
    <row r="968" spans="1:13" ht="19.899999999999999" customHeight="1">
      <c r="A968" s="69"/>
      <c r="B968" s="69"/>
      <c r="C968" s="69"/>
      <c r="D968" s="69"/>
      <c r="E968" s="69"/>
      <c r="F968" s="69"/>
      <c r="G968" s="69"/>
      <c r="H968" s="69"/>
      <c r="I968" s="69"/>
      <c r="J968" s="69"/>
      <c r="K968" s="69"/>
      <c r="L968" s="69"/>
      <c r="M968" s="69"/>
    </row>
    <row r="969" spans="1:13" ht="19.899999999999999" customHeight="1">
      <c r="A969" s="69"/>
      <c r="B969" s="69"/>
      <c r="C969" s="69"/>
      <c r="D969" s="69"/>
      <c r="E969" s="69"/>
      <c r="F969" s="69"/>
      <c r="G969" s="69"/>
      <c r="H969" s="69"/>
      <c r="I969" s="69"/>
      <c r="J969" s="69"/>
      <c r="K969" s="69"/>
      <c r="L969" s="69"/>
      <c r="M969" s="69"/>
    </row>
    <row r="970" spans="1:13" ht="19.899999999999999" customHeight="1">
      <c r="A970" s="69"/>
      <c r="B970" s="69"/>
      <c r="C970" s="69"/>
      <c r="D970" s="69"/>
      <c r="E970" s="69"/>
      <c r="F970" s="69"/>
      <c r="G970" s="69"/>
      <c r="H970" s="69"/>
      <c r="I970" s="69"/>
      <c r="J970" s="69"/>
      <c r="K970" s="69"/>
      <c r="L970" s="69"/>
      <c r="M970" s="69"/>
    </row>
    <row r="971" spans="1:13" ht="19.899999999999999" customHeight="1">
      <c r="A971" s="69"/>
      <c r="B971" s="69"/>
      <c r="C971" s="69"/>
      <c r="D971" s="69"/>
      <c r="E971" s="69"/>
      <c r="F971" s="69"/>
      <c r="G971" s="69"/>
      <c r="H971" s="69"/>
      <c r="I971" s="69"/>
      <c r="J971" s="69"/>
      <c r="K971" s="69"/>
      <c r="L971" s="69"/>
      <c r="M971" s="69"/>
    </row>
    <row r="972" spans="1:13" ht="19.899999999999999" customHeight="1">
      <c r="A972" s="69"/>
      <c r="B972" s="69"/>
      <c r="C972" s="69"/>
      <c r="D972" s="69"/>
      <c r="E972" s="69"/>
      <c r="F972" s="69"/>
      <c r="G972" s="69"/>
      <c r="H972" s="69"/>
      <c r="I972" s="69"/>
      <c r="J972" s="69"/>
      <c r="K972" s="69"/>
      <c r="L972" s="69"/>
      <c r="M972" s="69"/>
    </row>
    <row r="973" spans="1:13" ht="19.899999999999999" customHeight="1">
      <c r="A973" s="69"/>
      <c r="B973" s="69"/>
      <c r="C973" s="69"/>
      <c r="D973" s="69"/>
      <c r="E973" s="69"/>
      <c r="F973" s="69"/>
      <c r="G973" s="69"/>
      <c r="H973" s="69"/>
      <c r="I973" s="69"/>
      <c r="J973" s="69"/>
      <c r="K973" s="69"/>
      <c r="L973" s="69"/>
      <c r="M973" s="69"/>
    </row>
    <row r="974" spans="1:13" ht="19.899999999999999" customHeight="1">
      <c r="A974" s="69"/>
      <c r="B974" s="69"/>
      <c r="C974" s="69"/>
      <c r="D974" s="69"/>
      <c r="E974" s="69"/>
      <c r="F974" s="69"/>
      <c r="G974" s="69"/>
      <c r="H974" s="69"/>
      <c r="I974" s="69"/>
      <c r="J974" s="69"/>
      <c r="K974" s="69"/>
      <c r="L974" s="69"/>
      <c r="M974" s="69"/>
    </row>
    <row r="975" spans="1:13" ht="19.899999999999999" customHeight="1">
      <c r="A975" s="69"/>
      <c r="B975" s="69"/>
      <c r="C975" s="69"/>
      <c r="D975" s="69"/>
      <c r="E975" s="69"/>
      <c r="F975" s="69"/>
      <c r="G975" s="69"/>
      <c r="H975" s="69"/>
      <c r="I975" s="69"/>
      <c r="J975" s="69"/>
      <c r="K975" s="69"/>
      <c r="L975" s="69"/>
      <c r="M975" s="69"/>
    </row>
    <row r="976" spans="1:13" ht="19.899999999999999" customHeight="1">
      <c r="A976" s="69"/>
      <c r="B976" s="69"/>
      <c r="C976" s="69"/>
      <c r="D976" s="69"/>
      <c r="E976" s="69"/>
      <c r="F976" s="69"/>
      <c r="G976" s="69"/>
      <c r="H976" s="69"/>
      <c r="I976" s="69"/>
      <c r="J976" s="69"/>
      <c r="K976" s="69"/>
      <c r="L976" s="69"/>
      <c r="M976" s="69"/>
    </row>
    <row r="977" spans="1:13" ht="19.899999999999999" customHeight="1">
      <c r="A977" s="69"/>
      <c r="B977" s="69"/>
      <c r="C977" s="69"/>
      <c r="D977" s="69"/>
      <c r="E977" s="69"/>
      <c r="F977" s="69"/>
      <c r="G977" s="69"/>
      <c r="H977" s="69"/>
      <c r="I977" s="69"/>
      <c r="J977" s="69"/>
      <c r="K977" s="69"/>
      <c r="L977" s="69"/>
      <c r="M977" s="69"/>
    </row>
    <row r="978" spans="1:13" ht="19.899999999999999" customHeight="1">
      <c r="A978" s="69"/>
      <c r="B978" s="69"/>
      <c r="C978" s="69"/>
      <c r="D978" s="69"/>
      <c r="E978" s="69"/>
      <c r="F978" s="69"/>
      <c r="G978" s="69"/>
      <c r="H978" s="69"/>
      <c r="I978" s="69"/>
      <c r="J978" s="69"/>
      <c r="K978" s="69"/>
      <c r="L978" s="69"/>
      <c r="M978" s="69"/>
    </row>
    <row r="979" spans="1:13" ht="19.899999999999999" customHeight="1">
      <c r="A979" s="69"/>
      <c r="B979" s="69"/>
      <c r="C979" s="69"/>
      <c r="D979" s="69"/>
      <c r="E979" s="69"/>
      <c r="F979" s="69"/>
      <c r="G979" s="69"/>
      <c r="H979" s="69"/>
      <c r="I979" s="69"/>
      <c r="J979" s="69"/>
      <c r="K979" s="69"/>
      <c r="L979" s="69"/>
      <c r="M979" s="69"/>
    </row>
    <row r="980" spans="1:13" ht="19.899999999999999" customHeight="1">
      <c r="A980" s="69"/>
      <c r="B980" s="69"/>
      <c r="C980" s="69"/>
      <c r="D980" s="69"/>
      <c r="E980" s="69"/>
      <c r="F980" s="69"/>
      <c r="G980" s="69"/>
      <c r="H980" s="69"/>
      <c r="I980" s="69"/>
      <c r="J980" s="69"/>
      <c r="K980" s="69"/>
      <c r="L980" s="69"/>
      <c r="M980" s="69"/>
    </row>
    <row r="981" spans="1:13" ht="19.899999999999999" customHeight="1">
      <c r="A981" s="69"/>
      <c r="B981" s="69"/>
      <c r="C981" s="69"/>
      <c r="D981" s="69"/>
      <c r="E981" s="69"/>
      <c r="F981" s="69"/>
      <c r="G981" s="69"/>
      <c r="H981" s="69"/>
      <c r="I981" s="69"/>
      <c r="J981" s="69"/>
      <c r="K981" s="69"/>
      <c r="L981" s="69"/>
      <c r="M981" s="69"/>
    </row>
    <row r="982" spans="1:13" ht="19.899999999999999" customHeight="1">
      <c r="A982" s="69"/>
      <c r="B982" s="69"/>
      <c r="C982" s="69"/>
      <c r="D982" s="69"/>
      <c r="E982" s="69"/>
      <c r="F982" s="69"/>
      <c r="G982" s="69"/>
      <c r="H982" s="69"/>
      <c r="I982" s="69"/>
      <c r="J982" s="69"/>
      <c r="K982" s="69"/>
      <c r="L982" s="69"/>
      <c r="M982" s="69"/>
    </row>
    <row r="983" spans="1:13" ht="19.899999999999999" customHeight="1">
      <c r="A983" s="69"/>
      <c r="B983" s="69"/>
      <c r="C983" s="69"/>
      <c r="D983" s="69"/>
      <c r="E983" s="69"/>
      <c r="F983" s="69"/>
      <c r="G983" s="69"/>
      <c r="H983" s="69"/>
      <c r="I983" s="69"/>
      <c r="J983" s="69"/>
      <c r="K983" s="69"/>
      <c r="L983" s="69"/>
      <c r="M983" s="69"/>
    </row>
    <row r="984" spans="1:13" ht="19.899999999999999" customHeight="1">
      <c r="A984" s="69"/>
      <c r="B984" s="69"/>
      <c r="C984" s="69"/>
      <c r="D984" s="69"/>
      <c r="E984" s="69"/>
      <c r="F984" s="69"/>
      <c r="G984" s="69"/>
      <c r="H984" s="69"/>
      <c r="I984" s="69"/>
      <c r="J984" s="69"/>
      <c r="K984" s="69"/>
      <c r="L984" s="69"/>
      <c r="M984" s="69"/>
    </row>
    <row r="985" spans="1:13" ht="19.899999999999999" customHeight="1">
      <c r="A985" s="69"/>
      <c r="B985" s="69"/>
      <c r="C985" s="69"/>
      <c r="D985" s="69"/>
      <c r="E985" s="69"/>
      <c r="F985" s="69"/>
      <c r="G985" s="69"/>
      <c r="H985" s="69"/>
      <c r="I985" s="69"/>
      <c r="J985" s="69"/>
      <c r="K985" s="69"/>
      <c r="L985" s="69"/>
      <c r="M985" s="69"/>
    </row>
    <row r="986" spans="1:13" ht="19.899999999999999" customHeight="1">
      <c r="A986" s="69"/>
      <c r="B986" s="69"/>
      <c r="C986" s="69"/>
      <c r="D986" s="69"/>
      <c r="E986" s="69"/>
      <c r="F986" s="69"/>
      <c r="G986" s="69"/>
      <c r="H986" s="69"/>
      <c r="I986" s="69"/>
      <c r="J986" s="69"/>
      <c r="K986" s="69"/>
      <c r="L986" s="69"/>
      <c r="M986" s="69"/>
    </row>
    <row r="987" spans="1:13" ht="19.899999999999999" customHeight="1">
      <c r="A987" s="69"/>
      <c r="B987" s="69"/>
      <c r="C987" s="69"/>
      <c r="D987" s="69"/>
      <c r="E987" s="69"/>
      <c r="F987" s="69"/>
      <c r="G987" s="69"/>
      <c r="H987" s="69"/>
      <c r="I987" s="69"/>
      <c r="J987" s="69"/>
      <c r="K987" s="69"/>
      <c r="L987" s="69"/>
      <c r="M987" s="69"/>
    </row>
    <row r="988" spans="1:13" ht="19.899999999999999" customHeight="1">
      <c r="A988" s="69"/>
      <c r="B988" s="69"/>
      <c r="C988" s="69"/>
      <c r="D988" s="69"/>
      <c r="E988" s="69"/>
      <c r="F988" s="69"/>
      <c r="G988" s="69"/>
      <c r="H988" s="69"/>
      <c r="I988" s="69"/>
      <c r="J988" s="69"/>
      <c r="K988" s="69"/>
      <c r="L988" s="69"/>
      <c r="M988" s="69"/>
    </row>
    <row r="989" spans="1:13" ht="19.899999999999999" customHeight="1">
      <c r="A989" s="69"/>
      <c r="B989" s="69"/>
      <c r="C989" s="69"/>
      <c r="D989" s="69"/>
      <c r="E989" s="69"/>
      <c r="F989" s="69"/>
      <c r="G989" s="69"/>
      <c r="H989" s="69"/>
      <c r="I989" s="69"/>
      <c r="J989" s="69"/>
      <c r="K989" s="69"/>
      <c r="L989" s="69"/>
      <c r="M989" s="69"/>
    </row>
    <row r="990" spans="1:13" ht="19.899999999999999" customHeight="1">
      <c r="A990" s="69"/>
      <c r="B990" s="69"/>
      <c r="C990" s="69"/>
      <c r="D990" s="69"/>
      <c r="E990" s="69"/>
      <c r="F990" s="69"/>
      <c r="G990" s="69"/>
      <c r="H990" s="69"/>
      <c r="I990" s="69"/>
      <c r="J990" s="69"/>
      <c r="K990" s="69"/>
      <c r="L990" s="69"/>
      <c r="M990" s="69"/>
    </row>
    <row r="991" spans="1:13" ht="19.899999999999999" customHeight="1">
      <c r="A991" s="69"/>
      <c r="B991" s="69"/>
      <c r="C991" s="69"/>
      <c r="D991" s="69"/>
      <c r="E991" s="69"/>
      <c r="F991" s="69"/>
      <c r="G991" s="69"/>
      <c r="H991" s="69"/>
      <c r="I991" s="69"/>
      <c r="J991" s="69"/>
      <c r="K991" s="69"/>
      <c r="L991" s="69"/>
      <c r="M991" s="69"/>
    </row>
    <row r="992" spans="1:13" ht="19.899999999999999" customHeight="1">
      <c r="A992" s="69"/>
      <c r="B992" s="69"/>
      <c r="C992" s="69"/>
      <c r="D992" s="69"/>
      <c r="E992" s="69"/>
      <c r="F992" s="69"/>
      <c r="G992" s="69"/>
      <c r="H992" s="69"/>
      <c r="I992" s="69"/>
      <c r="J992" s="69"/>
      <c r="K992" s="69"/>
      <c r="L992" s="69"/>
      <c r="M992" s="69"/>
    </row>
    <row r="993" spans="1:13" ht="19.899999999999999" customHeight="1">
      <c r="A993" s="69"/>
      <c r="B993" s="69"/>
      <c r="C993" s="69"/>
      <c r="D993" s="69"/>
      <c r="E993" s="69"/>
      <c r="F993" s="69"/>
      <c r="G993" s="69"/>
      <c r="H993" s="69"/>
      <c r="I993" s="69"/>
      <c r="J993" s="69"/>
      <c r="K993" s="69"/>
      <c r="L993" s="69"/>
      <c r="M993" s="69"/>
    </row>
    <row r="994" spans="1:13" ht="19.899999999999999" customHeight="1">
      <c r="A994" s="69"/>
      <c r="B994" s="69"/>
      <c r="C994" s="69"/>
      <c r="D994" s="69"/>
      <c r="E994" s="69"/>
      <c r="F994" s="69"/>
      <c r="G994" s="69"/>
      <c r="H994" s="69"/>
      <c r="I994" s="69"/>
      <c r="J994" s="69"/>
      <c r="K994" s="69"/>
      <c r="L994" s="69"/>
      <c r="M994" s="69"/>
    </row>
    <row r="995" spans="1:13" ht="19.899999999999999" customHeight="1">
      <c r="A995" s="69"/>
      <c r="B995" s="69"/>
      <c r="C995" s="69"/>
      <c r="D995" s="69"/>
      <c r="E995" s="69"/>
      <c r="F995" s="69"/>
      <c r="G995" s="69"/>
      <c r="H995" s="69"/>
      <c r="I995" s="69"/>
      <c r="J995" s="69"/>
      <c r="K995" s="69"/>
      <c r="L995" s="69"/>
      <c r="M995" s="69"/>
    </row>
    <row r="996" spans="1:13" ht="19.899999999999999" customHeight="1">
      <c r="A996" s="69"/>
      <c r="B996" s="69"/>
      <c r="C996" s="69"/>
      <c r="D996" s="69"/>
      <c r="E996" s="69"/>
      <c r="F996" s="69"/>
      <c r="G996" s="69"/>
      <c r="H996" s="69"/>
      <c r="I996" s="69"/>
      <c r="J996" s="69"/>
      <c r="K996" s="69"/>
      <c r="L996" s="69"/>
      <c r="M996" s="69"/>
    </row>
    <row r="997" spans="1:13" ht="19.899999999999999" customHeight="1">
      <c r="A997" s="69"/>
      <c r="B997" s="69"/>
      <c r="C997" s="69"/>
      <c r="D997" s="69"/>
      <c r="E997" s="69"/>
      <c r="F997" s="69"/>
      <c r="G997" s="69"/>
      <c r="H997" s="69"/>
      <c r="I997" s="69"/>
      <c r="J997" s="69"/>
      <c r="K997" s="69"/>
      <c r="L997" s="69"/>
      <c r="M997" s="69"/>
    </row>
    <row r="998" spans="1:13" ht="19.899999999999999" customHeight="1">
      <c r="A998" s="69"/>
      <c r="B998" s="69"/>
      <c r="C998" s="69"/>
      <c r="D998" s="69"/>
      <c r="E998" s="69"/>
      <c r="F998" s="69"/>
      <c r="G998" s="69"/>
      <c r="H998" s="69"/>
      <c r="I998" s="69"/>
      <c r="J998" s="69"/>
      <c r="K998" s="69"/>
      <c r="L998" s="69"/>
      <c r="M998" s="69"/>
    </row>
  </sheetData>
  <hyperlinks>
    <hyperlink ref="B26" r:id="rId1" xr:uid="{34901DA8-66AC-46A0-B44F-639F776A06BE}"/>
    <hyperlink ref="B27" r:id="rId2" display="http://www.lupatech.com.br/ri/" xr:uid="{D7F0CFAC-3DB3-47D8-BFC1-7A5AC200CFEF}"/>
  </hyperlinks>
  <pageMargins left="0.7" right="0.7" top="0.75" bottom="0.75" header="0" footer="0"/>
  <pageSetup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FECC-A936-4FA8-93F9-512894FDF580}">
  <sheetPr>
    <tabColor theme="0" tint="-0.14999847407452621"/>
  </sheetPr>
  <dimension ref="A1:AG107"/>
  <sheetViews>
    <sheetView showGridLines="0" zoomScale="90" zoomScaleNormal="90" workbookViewId="0">
      <pane xSplit="3" topLeftCell="D1" activePane="topRight" state="frozen"/>
      <selection pane="topRight" activeCell="AG9" sqref="AG9"/>
    </sheetView>
  </sheetViews>
  <sheetFormatPr defaultColWidth="9.140625" defaultRowHeight="15" outlineLevelCol="1"/>
  <cols>
    <col min="1" max="1" width="38.140625" style="3" customWidth="1"/>
    <col min="2" max="2" width="0.85546875" style="3" customWidth="1"/>
    <col min="3" max="3" width="32.5703125" style="3" customWidth="1"/>
    <col min="4" max="4" width="0.85546875" style="3" customWidth="1"/>
    <col min="5" max="5" width="9.85546875" style="42" hidden="1" customWidth="1"/>
    <col min="6" max="10" width="9.85546875" style="42" customWidth="1"/>
    <col min="11" max="11" width="1.42578125" style="42" customWidth="1"/>
    <col min="12" max="23" width="12.7109375" style="42" hidden="1" customWidth="1" outlineLevel="1"/>
    <col min="24" max="27" width="9.85546875" style="42" hidden="1" customWidth="1" outlineLevel="1"/>
    <col min="28" max="28" width="9.85546875" style="42" bestFit="1" customWidth="1" collapsed="1"/>
    <col min="29" max="31" width="11" style="42" customWidth="1"/>
    <col min="32" max="32" width="9.85546875" style="42" bestFit="1" customWidth="1" collapsed="1"/>
    <col min="33" max="16384" width="9.140625" style="3"/>
  </cols>
  <sheetData>
    <row r="1" spans="1:33">
      <c r="T1" s="89"/>
      <c r="U1" s="91"/>
    </row>
    <row r="2" spans="1:33">
      <c r="T2" s="89"/>
      <c r="U2" s="91"/>
    </row>
    <row r="4" spans="1:33">
      <c r="L4" s="43">
        <v>2021</v>
      </c>
      <c r="M4" s="43">
        <v>2021</v>
      </c>
      <c r="N4" s="43">
        <v>2021</v>
      </c>
      <c r="O4" s="43">
        <v>2021</v>
      </c>
      <c r="P4" s="43">
        <v>2022</v>
      </c>
      <c r="Q4" s="43">
        <v>2022</v>
      </c>
      <c r="R4" s="43">
        <v>2022</v>
      </c>
      <c r="S4" s="43">
        <v>2022</v>
      </c>
      <c r="T4" s="43">
        <v>2023</v>
      </c>
      <c r="U4" s="43">
        <v>2023</v>
      </c>
      <c r="V4" s="43">
        <v>2023</v>
      </c>
      <c r="W4" s="43">
        <v>2023</v>
      </c>
      <c r="X4" s="43">
        <v>2024</v>
      </c>
      <c r="Y4" s="43">
        <v>2024</v>
      </c>
      <c r="Z4" s="43">
        <v>2024</v>
      </c>
      <c r="AA4" s="43">
        <v>2024</v>
      </c>
      <c r="AB4" s="43">
        <v>2025</v>
      </c>
      <c r="AC4" s="43">
        <v>2025</v>
      </c>
      <c r="AD4" s="43">
        <v>2025</v>
      </c>
      <c r="AE4" s="43">
        <v>2025</v>
      </c>
      <c r="AF4" s="43">
        <v>2026</v>
      </c>
    </row>
    <row r="5" spans="1:33">
      <c r="A5" s="4" t="s">
        <v>184</v>
      </c>
      <c r="B5" s="1"/>
      <c r="C5" s="4" t="s">
        <v>361</v>
      </c>
      <c r="D5" s="1"/>
      <c r="E5" s="48">
        <v>2020</v>
      </c>
      <c r="F5" s="48">
        <v>2021</v>
      </c>
      <c r="G5" s="48">
        <v>2022</v>
      </c>
      <c r="H5" s="48">
        <v>2023</v>
      </c>
      <c r="I5" s="48">
        <v>2024</v>
      </c>
      <c r="J5" s="48">
        <v>2025</v>
      </c>
      <c r="K5" s="2"/>
      <c r="L5" s="44" t="s">
        <v>8</v>
      </c>
      <c r="M5" s="44" t="s">
        <v>11</v>
      </c>
      <c r="N5" s="44" t="s">
        <v>12</v>
      </c>
      <c r="O5" s="44" t="s">
        <v>13</v>
      </c>
      <c r="P5" s="44" t="s">
        <v>9</v>
      </c>
      <c r="Q5" s="44" t="s">
        <v>14</v>
      </c>
      <c r="R5" s="44" t="s">
        <v>15</v>
      </c>
      <c r="S5" s="44" t="s">
        <v>17</v>
      </c>
      <c r="T5" s="44" t="s">
        <v>10</v>
      </c>
      <c r="U5" s="44" t="s">
        <v>18</v>
      </c>
      <c r="V5" s="44" t="s">
        <v>19</v>
      </c>
      <c r="W5" s="44" t="s">
        <v>16</v>
      </c>
      <c r="X5" s="44" t="s">
        <v>370</v>
      </c>
      <c r="Y5" s="44" t="s">
        <v>374</v>
      </c>
      <c r="Z5" s="44" t="s">
        <v>381</v>
      </c>
      <c r="AA5" s="44" t="s">
        <v>382</v>
      </c>
      <c r="AB5" s="44" t="s">
        <v>385</v>
      </c>
      <c r="AC5" s="44" t="s">
        <v>390</v>
      </c>
      <c r="AD5" s="44" t="s">
        <v>391</v>
      </c>
      <c r="AE5" s="44" t="s">
        <v>392</v>
      </c>
      <c r="AF5" s="44" t="s">
        <v>412</v>
      </c>
    </row>
    <row r="6" spans="1:33">
      <c r="A6" s="3" t="s">
        <v>183</v>
      </c>
      <c r="C6" s="3" t="s">
        <v>183</v>
      </c>
      <c r="E6" s="101">
        <v>72.389148559999995</v>
      </c>
      <c r="F6" s="101">
        <f>F10-E7+F7</f>
        <v>145.32419859999999</v>
      </c>
      <c r="G6" s="101">
        <f>G10-F7+G7</f>
        <v>149.21202593999999</v>
      </c>
      <c r="H6" s="101">
        <f>H10-G7+H7</f>
        <v>111.41511494999999</v>
      </c>
      <c r="I6" s="101">
        <f>I10-H7+I7</f>
        <v>116.6541263</v>
      </c>
      <c r="J6" s="101">
        <v>64.862873700000009</v>
      </c>
      <c r="K6" s="101">
        <v>0</v>
      </c>
      <c r="L6" s="101">
        <v>23.258900109999999</v>
      </c>
      <c r="M6" s="101">
        <f t="shared" ref="M6:AA6" si="0">M10-L7+M7</f>
        <v>34.098016039999997</v>
      </c>
      <c r="N6" s="101">
        <f t="shared" si="0"/>
        <v>48.195745049999999</v>
      </c>
      <c r="O6" s="101">
        <f t="shared" si="0"/>
        <v>39.7715374</v>
      </c>
      <c r="P6" s="101">
        <f t="shared" si="0"/>
        <v>45.13030028</v>
      </c>
      <c r="Q6" s="101">
        <f t="shared" si="0"/>
        <v>22.13551168</v>
      </c>
      <c r="R6" s="101">
        <f t="shared" si="0"/>
        <v>34.510229879999997</v>
      </c>
      <c r="S6" s="101">
        <f t="shared" si="0"/>
        <v>47.435984100000006</v>
      </c>
      <c r="T6" s="101">
        <f>T10-S7+T7</f>
        <v>23.398430239999996</v>
      </c>
      <c r="U6" s="101">
        <f t="shared" si="0"/>
        <v>31.878130429999999</v>
      </c>
      <c r="V6" s="101">
        <f t="shared" si="0"/>
        <v>25.166516029999997</v>
      </c>
      <c r="W6" s="101">
        <f t="shared" si="0"/>
        <v>30.972038250000004</v>
      </c>
      <c r="X6" s="101">
        <f t="shared" si="0"/>
        <v>27.5</v>
      </c>
      <c r="Y6" s="101">
        <f t="shared" si="0"/>
        <v>41.417000000000009</v>
      </c>
      <c r="Z6" s="101">
        <f t="shared" si="0"/>
        <v>27.999999999999993</v>
      </c>
      <c r="AA6" s="101">
        <f t="shared" si="0"/>
        <v>19.737126299999996</v>
      </c>
      <c r="AB6" s="101">
        <v>23.076148689999997</v>
      </c>
      <c r="AC6" s="101">
        <v>19.186725010000004</v>
      </c>
      <c r="AD6" s="101">
        <v>15.199999999999996</v>
      </c>
      <c r="AE6" s="101">
        <v>7.4000000000000057</v>
      </c>
      <c r="AF6" s="101">
        <f>AF10-AE7+AF7</f>
        <v>2.6000000000000014</v>
      </c>
    </row>
    <row r="7" spans="1:33">
      <c r="A7" s="3" t="s">
        <v>182</v>
      </c>
      <c r="C7" s="3" t="s">
        <v>182</v>
      </c>
      <c r="E7" s="101">
        <v>22</v>
      </c>
      <c r="F7" s="101">
        <v>54.7</v>
      </c>
      <c r="G7" s="101">
        <v>73.7</v>
      </c>
      <c r="H7" s="101">
        <v>81.5</v>
      </c>
      <c r="I7" s="101">
        <v>48.437126299999996</v>
      </c>
      <c r="J7" s="101">
        <v>49.7</v>
      </c>
      <c r="K7" s="49">
        <v>0</v>
      </c>
      <c r="L7" s="101">
        <v>22</v>
      </c>
      <c r="M7" s="101">
        <v>31.7</v>
      </c>
      <c r="N7" s="101">
        <v>51.1</v>
      </c>
      <c r="O7" s="101">
        <v>54.7</v>
      </c>
      <c r="P7" s="101">
        <v>65.7</v>
      </c>
      <c r="Q7" s="101">
        <v>58.4</v>
      </c>
      <c r="R7" s="101">
        <v>57.4</v>
      </c>
      <c r="S7" s="101">
        <v>73.7</v>
      </c>
      <c r="T7" s="101">
        <v>71.099999999999994</v>
      </c>
      <c r="U7" s="101">
        <v>79.099999999999994</v>
      </c>
      <c r="V7" s="101">
        <v>73.8</v>
      </c>
      <c r="W7" s="101">
        <v>81.5</v>
      </c>
      <c r="X7" s="101">
        <v>66.8</v>
      </c>
      <c r="Y7" s="101">
        <v>67.400000000000006</v>
      </c>
      <c r="Z7" s="101">
        <v>57.5</v>
      </c>
      <c r="AA7" s="101">
        <v>48.437126299999996</v>
      </c>
      <c r="AB7" s="101">
        <v>49.013274989999992</v>
      </c>
      <c r="AC7" s="101">
        <v>51.5</v>
      </c>
      <c r="AD7" s="101">
        <v>50.3</v>
      </c>
      <c r="AE7" s="101">
        <v>49.7</v>
      </c>
      <c r="AF7" s="101">
        <v>47.1</v>
      </c>
    </row>
    <row r="8" spans="1:33">
      <c r="A8" s="7" t="s">
        <v>369</v>
      </c>
      <c r="C8" s="7" t="s">
        <v>368</v>
      </c>
      <c r="E8" s="101"/>
      <c r="F8" s="101"/>
      <c r="G8" s="101"/>
      <c r="H8" s="101"/>
      <c r="I8" s="101"/>
      <c r="J8" s="101"/>
      <c r="K8" s="49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</row>
    <row r="9" spans="1:33">
      <c r="A9" s="7"/>
      <c r="C9" s="7"/>
      <c r="E9" s="101"/>
      <c r="F9" s="101"/>
      <c r="G9" s="101"/>
      <c r="H9" s="101"/>
      <c r="I9" s="101"/>
      <c r="J9" s="101"/>
      <c r="K9" s="49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</row>
    <row r="10" spans="1:33" s="7" customFormat="1">
      <c r="A10" s="7" t="s">
        <v>270</v>
      </c>
      <c r="C10" s="7" t="s">
        <v>360</v>
      </c>
      <c r="E10" s="102" t="e">
        <f>SUM(#REF!)</f>
        <v>#REF!</v>
      </c>
      <c r="F10" s="102">
        <f>SUM(L10:O10)</f>
        <v>112.6241986</v>
      </c>
      <c r="G10" s="102">
        <f>SUM(P10:S10)</f>
        <v>130.21202593999999</v>
      </c>
      <c r="H10" s="102">
        <f>SUM(T10:W10)</f>
        <v>103.61511494999999</v>
      </c>
      <c r="I10" s="102">
        <f>SUM(X10:AA10)</f>
        <v>149.71700000000001</v>
      </c>
      <c r="J10" s="102">
        <v>63.6</v>
      </c>
      <c r="K10" s="102">
        <f t="shared" ref="K10" si="1">SUM(R10:U10)</f>
        <v>116.52277465</v>
      </c>
      <c r="L10" s="102">
        <v>23.258900109999999</v>
      </c>
      <c r="M10" s="102">
        <v>24.398016039999998</v>
      </c>
      <c r="N10" s="102">
        <v>28.795745050000001</v>
      </c>
      <c r="O10" s="102">
        <v>36.171537399999998</v>
      </c>
      <c r="P10" s="103">
        <v>34.13030028</v>
      </c>
      <c r="Q10" s="103">
        <v>29.435511680000001</v>
      </c>
      <c r="R10" s="103">
        <v>35.510229879999997</v>
      </c>
      <c r="S10" s="103">
        <v>31.135984100000002</v>
      </c>
      <c r="T10" s="102">
        <v>25.998430240000001</v>
      </c>
      <c r="U10" s="102">
        <v>23.878130429999999</v>
      </c>
      <c r="V10" s="102">
        <v>30.466516029999998</v>
      </c>
      <c r="W10" s="102">
        <v>23.272038250000001</v>
      </c>
      <c r="X10" s="102">
        <v>42.2</v>
      </c>
      <c r="Y10" s="102">
        <v>40.817</v>
      </c>
      <c r="Z10" s="102">
        <v>37.9</v>
      </c>
      <c r="AA10" s="102">
        <v>28.8</v>
      </c>
      <c r="AB10" s="102">
        <v>22.5</v>
      </c>
      <c r="AC10" s="102">
        <v>16.7</v>
      </c>
      <c r="AD10" s="102">
        <v>16.399999999999999</v>
      </c>
      <c r="AE10" s="102">
        <v>8</v>
      </c>
      <c r="AF10" s="102">
        <v>5.2</v>
      </c>
      <c r="AG10" s="105"/>
    </row>
    <row r="11" spans="1:33">
      <c r="G11" s="49"/>
      <c r="H11" s="89"/>
      <c r="I11" s="89"/>
      <c r="J11" s="89"/>
    </row>
    <row r="12" spans="1:33">
      <c r="G12" s="88"/>
      <c r="L12" s="43">
        <v>2021</v>
      </c>
      <c r="M12" s="43">
        <v>2021</v>
      </c>
      <c r="N12" s="43">
        <v>2021</v>
      </c>
      <c r="O12" s="43">
        <v>2021</v>
      </c>
      <c r="P12" s="43">
        <v>2022</v>
      </c>
      <c r="Q12" s="43">
        <v>2022</v>
      </c>
      <c r="R12" s="43">
        <v>2022</v>
      </c>
      <c r="S12" s="43">
        <v>2022</v>
      </c>
      <c r="T12" s="43">
        <v>2023</v>
      </c>
      <c r="U12" s="43">
        <v>2023</v>
      </c>
      <c r="V12" s="43">
        <v>2023</v>
      </c>
      <c r="W12" s="43">
        <v>2023</v>
      </c>
      <c r="X12" s="43">
        <v>2024</v>
      </c>
      <c r="Y12" s="43">
        <v>2024</v>
      </c>
      <c r="Z12" s="43">
        <v>2024</v>
      </c>
      <c r="AA12" s="43">
        <v>2024</v>
      </c>
      <c r="AB12" s="43">
        <v>2025</v>
      </c>
      <c r="AC12" s="43">
        <v>2025</v>
      </c>
      <c r="AD12" s="43">
        <v>2025</v>
      </c>
      <c r="AE12" s="43">
        <v>2025</v>
      </c>
      <c r="AF12" s="43">
        <v>2026</v>
      </c>
    </row>
    <row r="13" spans="1:33">
      <c r="A13" s="4" t="s">
        <v>0</v>
      </c>
      <c r="B13" s="1"/>
      <c r="C13" s="4" t="s">
        <v>355</v>
      </c>
      <c r="D13" s="1"/>
      <c r="E13" s="48">
        <v>2020</v>
      </c>
      <c r="F13" s="48">
        <v>2021</v>
      </c>
      <c r="G13" s="48">
        <v>2022</v>
      </c>
      <c r="H13" s="48">
        <v>2023</v>
      </c>
      <c r="I13" s="48">
        <v>2024</v>
      </c>
      <c r="J13" s="48">
        <v>2025</v>
      </c>
      <c r="K13" s="2"/>
      <c r="L13" s="44" t="s">
        <v>8</v>
      </c>
      <c r="M13" s="44" t="s">
        <v>11</v>
      </c>
      <c r="N13" s="44" t="s">
        <v>12</v>
      </c>
      <c r="O13" s="44" t="s">
        <v>13</v>
      </c>
      <c r="P13" s="44" t="s">
        <v>9</v>
      </c>
      <c r="Q13" s="44" t="s">
        <v>14</v>
      </c>
      <c r="R13" s="44" t="s">
        <v>15</v>
      </c>
      <c r="S13" s="44" t="s">
        <v>17</v>
      </c>
      <c r="T13" s="44" t="s">
        <v>10</v>
      </c>
      <c r="U13" s="44" t="s">
        <v>18</v>
      </c>
      <c r="V13" s="44" t="s">
        <v>19</v>
      </c>
      <c r="W13" s="44" t="s">
        <v>16</v>
      </c>
      <c r="X13" s="44" t="s">
        <v>370</v>
      </c>
      <c r="Y13" s="44" t="s">
        <v>374</v>
      </c>
      <c r="Z13" s="44" t="s">
        <v>381</v>
      </c>
      <c r="AA13" s="44" t="s">
        <v>382</v>
      </c>
      <c r="AB13" s="44" t="s">
        <v>385</v>
      </c>
      <c r="AC13" s="44" t="s">
        <v>390</v>
      </c>
      <c r="AD13" s="44" t="s">
        <v>391</v>
      </c>
      <c r="AE13" s="44" t="s">
        <v>392</v>
      </c>
      <c r="AF13" s="44" t="s">
        <v>412</v>
      </c>
    </row>
    <row r="14" spans="1:33">
      <c r="A14" s="5" t="s">
        <v>1</v>
      </c>
      <c r="B14" s="1"/>
      <c r="C14" s="5" t="s">
        <v>332</v>
      </c>
      <c r="D14" s="1"/>
      <c r="E14" s="6">
        <v>54331.518360000002</v>
      </c>
      <c r="F14" s="6">
        <v>93439.13499362499</v>
      </c>
      <c r="G14" s="6">
        <v>109629</v>
      </c>
      <c r="H14" s="6">
        <v>86046</v>
      </c>
      <c r="I14" s="6">
        <v>122834.75207000002</v>
      </c>
      <c r="J14" s="6">
        <v>51939.599810000007</v>
      </c>
      <c r="K14" s="2"/>
      <c r="L14" s="6">
        <v>19054</v>
      </c>
      <c r="M14" s="6">
        <v>19815</v>
      </c>
      <c r="N14" s="6">
        <v>23801</v>
      </c>
      <c r="O14" s="6">
        <v>30769.134993625004</v>
      </c>
      <c r="P14" s="8">
        <v>29718</v>
      </c>
      <c r="Q14" s="8">
        <v>25389</v>
      </c>
      <c r="R14" s="8">
        <v>29264</v>
      </c>
      <c r="S14" s="8">
        <v>25258</v>
      </c>
      <c r="T14" s="6">
        <v>21324</v>
      </c>
      <c r="U14" s="6">
        <v>19626</v>
      </c>
      <c r="V14" s="6">
        <v>25136</v>
      </c>
      <c r="W14" s="6">
        <v>19960</v>
      </c>
      <c r="X14" s="6">
        <v>34865.555250000005</v>
      </c>
      <c r="Y14" s="6">
        <v>33782.665169999993</v>
      </c>
      <c r="Z14" s="6">
        <v>30690.175610000024</v>
      </c>
      <c r="AA14" s="6">
        <v>23496.356040000002</v>
      </c>
      <c r="AB14" s="6">
        <v>18351.067770000001</v>
      </c>
      <c r="AC14" s="6">
        <v>13639.19146</v>
      </c>
      <c r="AD14" s="6">
        <v>13358.605130000002</v>
      </c>
      <c r="AE14" s="6">
        <v>6590.735450000001</v>
      </c>
      <c r="AF14" s="6">
        <v>4274.9348699999991</v>
      </c>
    </row>
    <row r="15" spans="1:33">
      <c r="A15" s="3" t="s">
        <v>2</v>
      </c>
      <c r="B15" s="1"/>
      <c r="C15" s="3" t="s">
        <v>356</v>
      </c>
      <c r="D15" s="1"/>
      <c r="E15" s="2">
        <v>54311</v>
      </c>
      <c r="F15" s="2">
        <v>90653.063183624996</v>
      </c>
      <c r="G15" s="2">
        <v>104067</v>
      </c>
      <c r="H15" s="2">
        <v>78080</v>
      </c>
      <c r="I15" s="2">
        <v>112549.76872000002</v>
      </c>
      <c r="J15" s="2">
        <v>42688.982779999998</v>
      </c>
      <c r="K15" s="2"/>
      <c r="L15" s="45">
        <v>18661</v>
      </c>
      <c r="M15" s="45">
        <v>19582</v>
      </c>
      <c r="N15" s="45">
        <v>22985</v>
      </c>
      <c r="O15" s="45">
        <v>29425.063183625003</v>
      </c>
      <c r="P15" s="45">
        <v>29456</v>
      </c>
      <c r="Q15" s="45">
        <v>24445</v>
      </c>
      <c r="R15" s="45">
        <v>27677</v>
      </c>
      <c r="S15" s="45">
        <v>22489</v>
      </c>
      <c r="T15" s="45">
        <v>20623</v>
      </c>
      <c r="U15" s="45">
        <v>17615</v>
      </c>
      <c r="V15" s="45">
        <v>23265</v>
      </c>
      <c r="W15" s="45">
        <v>16577</v>
      </c>
      <c r="X15" s="45">
        <v>31259.800410000003</v>
      </c>
      <c r="Y15" s="45">
        <v>31965.858129999993</v>
      </c>
      <c r="Z15" s="45">
        <v>29321.082360000022</v>
      </c>
      <c r="AA15" s="45">
        <v>20003.027820000003</v>
      </c>
      <c r="AB15" s="45">
        <v>15810.342910000001</v>
      </c>
      <c r="AC15" s="45">
        <v>10666.309249999998</v>
      </c>
      <c r="AD15" s="45">
        <v>10712.660420000002</v>
      </c>
      <c r="AE15" s="45">
        <v>5499.6702000000005</v>
      </c>
      <c r="AF15" s="45">
        <v>4201.0915999999988</v>
      </c>
    </row>
    <row r="16" spans="1:33" ht="14.25" customHeight="1">
      <c r="A16" s="3" t="s">
        <v>3</v>
      </c>
      <c r="B16" s="1"/>
      <c r="C16" s="3" t="s">
        <v>357</v>
      </c>
      <c r="D16" s="1"/>
      <c r="E16" s="2">
        <v>20.518359999999998</v>
      </c>
      <c r="F16" s="2">
        <v>2786.0718099999995</v>
      </c>
      <c r="G16" s="2">
        <v>5562</v>
      </c>
      <c r="H16" s="2">
        <v>7966</v>
      </c>
      <c r="I16" s="2">
        <v>10284.983350000002</v>
      </c>
      <c r="J16" s="2">
        <v>9250.6170300000013</v>
      </c>
      <c r="K16" s="2"/>
      <c r="L16" s="45">
        <v>393</v>
      </c>
      <c r="M16" s="45">
        <v>233</v>
      </c>
      <c r="N16" s="45">
        <v>816</v>
      </c>
      <c r="O16" s="45">
        <v>1344.0718099999997</v>
      </c>
      <c r="P16" s="45">
        <v>262</v>
      </c>
      <c r="Q16" s="45">
        <v>944</v>
      </c>
      <c r="R16" s="45">
        <v>1587</v>
      </c>
      <c r="S16" s="45">
        <v>2769</v>
      </c>
      <c r="T16" s="45">
        <v>701</v>
      </c>
      <c r="U16" s="45">
        <v>2011</v>
      </c>
      <c r="V16" s="45">
        <v>1871</v>
      </c>
      <c r="W16" s="45">
        <v>3383</v>
      </c>
      <c r="X16" s="45">
        <v>3605.7548400000005</v>
      </c>
      <c r="Y16" s="45">
        <v>1816.8070399999997</v>
      </c>
      <c r="Z16" s="45">
        <v>1369.0932500000008</v>
      </c>
      <c r="AA16" s="45">
        <v>3493.3282200000003</v>
      </c>
      <c r="AB16" s="45">
        <v>2540.7248599999998</v>
      </c>
      <c r="AC16" s="45">
        <v>2972.8822100000011</v>
      </c>
      <c r="AD16" s="45">
        <v>2645.9447100000002</v>
      </c>
      <c r="AE16" s="45">
        <v>1091.0652500000006</v>
      </c>
      <c r="AF16" s="45">
        <v>73.843269999999976</v>
      </c>
    </row>
    <row r="17" spans="1:32">
      <c r="A17" s="5" t="s">
        <v>4</v>
      </c>
      <c r="B17" s="1"/>
      <c r="C17" s="5" t="s">
        <v>334</v>
      </c>
      <c r="D17" s="1"/>
      <c r="E17" s="6">
        <v>254</v>
      </c>
      <c r="F17" s="6">
        <v>114</v>
      </c>
      <c r="G17" s="6">
        <v>761</v>
      </c>
      <c r="H17" s="6">
        <v>223</v>
      </c>
      <c r="I17" s="6">
        <v>292</v>
      </c>
      <c r="J17" s="6">
        <v>114</v>
      </c>
      <c r="K17" s="2"/>
      <c r="L17" s="6">
        <v>27</v>
      </c>
      <c r="M17" s="6">
        <v>52</v>
      </c>
      <c r="N17" s="6">
        <v>0</v>
      </c>
      <c r="O17" s="6">
        <v>35</v>
      </c>
      <c r="P17" s="8">
        <v>396</v>
      </c>
      <c r="Q17" s="8">
        <v>84</v>
      </c>
      <c r="R17" s="8">
        <v>14</v>
      </c>
      <c r="S17" s="8">
        <v>267</v>
      </c>
      <c r="T17" s="6">
        <v>68</v>
      </c>
      <c r="U17" s="6">
        <v>46</v>
      </c>
      <c r="V17" s="6">
        <v>57</v>
      </c>
      <c r="W17" s="6">
        <v>52</v>
      </c>
      <c r="X17" s="6">
        <v>139</v>
      </c>
      <c r="Y17" s="6">
        <v>153</v>
      </c>
      <c r="Z17" s="6">
        <v>0</v>
      </c>
      <c r="AA17" s="6">
        <v>0</v>
      </c>
      <c r="AB17" s="6">
        <v>68</v>
      </c>
      <c r="AC17" s="6">
        <v>0</v>
      </c>
      <c r="AD17" s="6">
        <v>21</v>
      </c>
      <c r="AE17" s="6">
        <v>25</v>
      </c>
      <c r="AF17" s="6">
        <v>0</v>
      </c>
    </row>
    <row r="18" spans="1:32">
      <c r="A18" s="3" t="s">
        <v>6</v>
      </c>
      <c r="B18" s="1"/>
      <c r="C18" s="3" t="s">
        <v>6</v>
      </c>
      <c r="D18" s="1"/>
      <c r="E18" s="2">
        <v>254</v>
      </c>
      <c r="F18" s="2">
        <v>114</v>
      </c>
      <c r="G18" s="2">
        <v>761</v>
      </c>
      <c r="H18" s="2">
        <v>223</v>
      </c>
      <c r="I18" s="2">
        <v>292</v>
      </c>
      <c r="J18" s="2">
        <v>114</v>
      </c>
      <c r="K18" s="2"/>
      <c r="L18" s="45">
        <v>27</v>
      </c>
      <c r="M18" s="45">
        <v>52</v>
      </c>
      <c r="N18" s="46">
        <v>0</v>
      </c>
      <c r="O18" s="45">
        <v>35</v>
      </c>
      <c r="P18" s="45">
        <v>396</v>
      </c>
      <c r="Q18" s="45">
        <v>84</v>
      </c>
      <c r="R18" s="45">
        <v>14</v>
      </c>
      <c r="S18" s="45">
        <v>267</v>
      </c>
      <c r="T18" s="45">
        <v>68</v>
      </c>
      <c r="U18" s="45">
        <v>46</v>
      </c>
      <c r="V18" s="45">
        <v>57</v>
      </c>
      <c r="W18" s="45">
        <v>52</v>
      </c>
      <c r="X18" s="45">
        <v>139</v>
      </c>
      <c r="Y18" s="45">
        <v>153</v>
      </c>
      <c r="Z18" s="45">
        <v>0</v>
      </c>
      <c r="AA18" s="45">
        <v>0</v>
      </c>
      <c r="AB18" s="45">
        <v>68</v>
      </c>
      <c r="AC18" s="45">
        <v>0</v>
      </c>
      <c r="AD18" s="45">
        <v>21</v>
      </c>
      <c r="AE18" s="45">
        <v>25</v>
      </c>
      <c r="AF18" s="45">
        <v>0</v>
      </c>
    </row>
    <row r="19" spans="1:32">
      <c r="A19" s="5" t="s">
        <v>7</v>
      </c>
      <c r="B19" s="1"/>
      <c r="C19" s="5" t="s">
        <v>7</v>
      </c>
      <c r="D19" s="1"/>
      <c r="E19" s="6">
        <v>54585.518360000002</v>
      </c>
      <c r="F19" s="6">
        <v>93553.13499362499</v>
      </c>
      <c r="G19" s="6">
        <v>110390</v>
      </c>
      <c r="H19" s="6">
        <v>86269</v>
      </c>
      <c r="I19" s="6">
        <v>123126.75207000002</v>
      </c>
      <c r="J19" s="6">
        <v>52053.599810000007</v>
      </c>
      <c r="K19" s="2"/>
      <c r="L19" s="6">
        <v>19081</v>
      </c>
      <c r="M19" s="6">
        <v>19867</v>
      </c>
      <c r="N19" s="6">
        <v>23801</v>
      </c>
      <c r="O19" s="6">
        <v>30804.134993625004</v>
      </c>
      <c r="P19" s="8">
        <v>30114</v>
      </c>
      <c r="Q19" s="8">
        <v>25473</v>
      </c>
      <c r="R19" s="8">
        <v>29278</v>
      </c>
      <c r="S19" s="8">
        <v>25525</v>
      </c>
      <c r="T19" s="6">
        <v>21392</v>
      </c>
      <c r="U19" s="6">
        <v>19672</v>
      </c>
      <c r="V19" s="6">
        <v>25193</v>
      </c>
      <c r="W19" s="6">
        <v>20012</v>
      </c>
      <c r="X19" s="6">
        <v>35004.555250000005</v>
      </c>
      <c r="Y19" s="6">
        <v>33935.665169999993</v>
      </c>
      <c r="Z19" s="6">
        <v>30690.175610000024</v>
      </c>
      <c r="AA19" s="6">
        <v>23496.356040000002</v>
      </c>
      <c r="AB19" s="6">
        <v>18419.067770000001</v>
      </c>
      <c r="AC19" s="6">
        <v>13639.19146</v>
      </c>
      <c r="AD19" s="6">
        <v>13379.605130000002</v>
      </c>
      <c r="AE19" s="6">
        <v>6615.735450000001</v>
      </c>
      <c r="AF19" s="6">
        <v>4274.9348699999991</v>
      </c>
    </row>
    <row r="21" spans="1:32" s="7" customFormat="1">
      <c r="A21" s="7" t="s">
        <v>20</v>
      </c>
      <c r="C21" s="7" t="s">
        <v>358</v>
      </c>
      <c r="E21" s="86">
        <v>0.99534675115980709</v>
      </c>
      <c r="F21" s="86">
        <v>0.99878144115632506</v>
      </c>
      <c r="G21" s="86">
        <v>0.99310625962496601</v>
      </c>
      <c r="H21" s="86">
        <v>0.99741506218919895</v>
      </c>
      <c r="I21" s="86">
        <v>0.99741506218919895</v>
      </c>
      <c r="J21" s="86">
        <v>0.99741506218919895</v>
      </c>
      <c r="K21" s="86"/>
      <c r="L21" s="86">
        <v>0.99858497982286043</v>
      </c>
      <c r="M21" s="86">
        <v>0.99738259425177433</v>
      </c>
      <c r="N21" s="86">
        <v>1</v>
      </c>
      <c r="O21" s="86">
        <v>0.99886378890342986</v>
      </c>
      <c r="P21" s="86">
        <v>0.98684997011356845</v>
      </c>
      <c r="Q21" s="86">
        <v>0.9967023907666942</v>
      </c>
      <c r="R21" s="86">
        <v>0.9995218252612883</v>
      </c>
      <c r="S21" s="86">
        <v>0.989539666993144</v>
      </c>
      <c r="T21" s="86">
        <v>0.99682124158563945</v>
      </c>
      <c r="U21" s="86">
        <v>0.99766165107767391</v>
      </c>
      <c r="V21" s="86">
        <v>0.99773746675663877</v>
      </c>
      <c r="W21" s="86">
        <v>0.99740155906456129</v>
      </c>
      <c r="X21" s="86">
        <f t="shared" ref="X21:AA21" si="2">+X14/X19</f>
        <v>0.99602908824273662</v>
      </c>
      <c r="Y21" s="86">
        <f t="shared" si="2"/>
        <v>0.99549146895357588</v>
      </c>
      <c r="Z21" s="86">
        <f t="shared" si="2"/>
        <v>1</v>
      </c>
      <c r="AA21" s="86">
        <f t="shared" si="2"/>
        <v>1</v>
      </c>
      <c r="AB21" s="86">
        <f>AB14/AB19</f>
        <v>0.99630817363565194</v>
      </c>
      <c r="AC21" s="86">
        <v>1</v>
      </c>
      <c r="AD21" s="86">
        <v>0.99843044695295879</v>
      </c>
      <c r="AE21" s="86">
        <v>0.99622113063786433</v>
      </c>
      <c r="AF21" s="86">
        <v>1</v>
      </c>
    </row>
    <row r="22" spans="1:32" s="7" customFormat="1">
      <c r="A22" s="7" t="s">
        <v>21</v>
      </c>
      <c r="C22" s="7" t="s">
        <v>359</v>
      </c>
      <c r="E22" s="86">
        <v>4.6532488401929322E-3</v>
      </c>
      <c r="F22" s="86">
        <v>1.2185588436749695E-3</v>
      </c>
      <c r="G22" s="86">
        <v>6.8937403750339707E-3</v>
      </c>
      <c r="H22" s="86">
        <v>2.5849378108010988E-3</v>
      </c>
      <c r="I22" s="86">
        <v>2.5849378108010988E-3</v>
      </c>
      <c r="J22" s="86">
        <v>2.5849378108010988E-3</v>
      </c>
      <c r="K22" s="86"/>
      <c r="L22" s="86">
        <v>1.4150201771395629E-3</v>
      </c>
      <c r="M22" s="86">
        <v>2.6174057482257007E-3</v>
      </c>
      <c r="N22" s="86">
        <v>0</v>
      </c>
      <c r="O22" s="86">
        <v>1.1362110965700981E-3</v>
      </c>
      <c r="P22" s="86">
        <v>1.3150029886431561E-2</v>
      </c>
      <c r="Q22" s="86">
        <v>3.2976092333058533E-3</v>
      </c>
      <c r="R22" s="86">
        <v>4.7817473871166063E-4</v>
      </c>
      <c r="S22" s="86">
        <v>1.0460333006856023E-2</v>
      </c>
      <c r="T22" s="86">
        <v>3.1787584143605084E-3</v>
      </c>
      <c r="U22" s="86">
        <v>2.3383489223261487E-3</v>
      </c>
      <c r="V22" s="86">
        <v>2.262533243361251E-3</v>
      </c>
      <c r="W22" s="86">
        <v>2.5984409354387369E-3</v>
      </c>
      <c r="X22" s="86">
        <f t="shared" ref="X22:AA22" si="3">1-X21</f>
        <v>3.9709117572633845E-3</v>
      </c>
      <c r="Y22" s="86">
        <f t="shared" si="3"/>
        <v>4.5085310464241246E-3</v>
      </c>
      <c r="Z22" s="86">
        <f t="shared" si="3"/>
        <v>0</v>
      </c>
      <c r="AA22" s="86">
        <f t="shared" si="3"/>
        <v>0</v>
      </c>
      <c r="AB22" s="86">
        <f>AB17/AB19</f>
        <v>3.69182636434808E-3</v>
      </c>
      <c r="AC22" s="86">
        <v>0</v>
      </c>
      <c r="AD22" s="86">
        <v>1.5695530470412056E-3</v>
      </c>
      <c r="AE22" s="86">
        <v>3.7788693621356728E-3</v>
      </c>
      <c r="AF22" s="86">
        <v>0</v>
      </c>
    </row>
    <row r="24" spans="1:32">
      <c r="L24" s="43">
        <v>2021</v>
      </c>
      <c r="M24" s="43">
        <v>2021</v>
      </c>
      <c r="N24" s="43">
        <v>2021</v>
      </c>
      <c r="O24" s="43">
        <v>2021</v>
      </c>
      <c r="P24" s="43">
        <v>2022</v>
      </c>
      <c r="Q24" s="43">
        <v>2022</v>
      </c>
      <c r="R24" s="43">
        <v>2022</v>
      </c>
      <c r="S24" s="43">
        <v>2022</v>
      </c>
      <c r="T24" s="43">
        <v>2023</v>
      </c>
      <c r="U24" s="43">
        <v>2023</v>
      </c>
      <c r="V24" s="43">
        <v>2023</v>
      </c>
      <c r="W24" s="43">
        <v>2023</v>
      </c>
      <c r="X24" s="43">
        <v>2024</v>
      </c>
      <c r="Y24" s="43">
        <v>2024</v>
      </c>
      <c r="Z24" s="43">
        <v>2024</v>
      </c>
      <c r="AA24" s="43">
        <v>2024</v>
      </c>
      <c r="AB24" s="43">
        <v>2025</v>
      </c>
      <c r="AC24" s="43">
        <v>2025</v>
      </c>
      <c r="AD24" s="43">
        <v>2025</v>
      </c>
      <c r="AE24" s="43">
        <v>2025</v>
      </c>
      <c r="AF24" s="43">
        <v>2026</v>
      </c>
    </row>
    <row r="25" spans="1:32">
      <c r="A25" s="4" t="s">
        <v>22</v>
      </c>
      <c r="B25" s="1"/>
      <c r="C25" s="4" t="s">
        <v>345</v>
      </c>
      <c r="D25" s="1"/>
      <c r="E25" s="48">
        <v>2020</v>
      </c>
      <c r="F25" s="48">
        <v>2021</v>
      </c>
      <c r="G25" s="48">
        <v>2022</v>
      </c>
      <c r="H25" s="48">
        <v>2023</v>
      </c>
      <c r="I25" s="48">
        <v>2024</v>
      </c>
      <c r="J25" s="48">
        <v>2025</v>
      </c>
      <c r="K25" s="2"/>
      <c r="L25" s="44" t="s">
        <v>8</v>
      </c>
      <c r="M25" s="44" t="s">
        <v>11</v>
      </c>
      <c r="N25" s="44" t="s">
        <v>12</v>
      </c>
      <c r="O25" s="44" t="s">
        <v>13</v>
      </c>
      <c r="P25" s="44" t="s">
        <v>9</v>
      </c>
      <c r="Q25" s="44" t="s">
        <v>14</v>
      </c>
      <c r="R25" s="44" t="s">
        <v>15</v>
      </c>
      <c r="S25" s="44" t="s">
        <v>17</v>
      </c>
      <c r="T25" s="44" t="s">
        <v>10</v>
      </c>
      <c r="U25" s="44" t="s">
        <v>18</v>
      </c>
      <c r="V25" s="44" t="s">
        <v>19</v>
      </c>
      <c r="W25" s="44" t="s">
        <v>16</v>
      </c>
      <c r="X25" s="44" t="s">
        <v>370</v>
      </c>
      <c r="Y25" s="44" t="s">
        <v>374</v>
      </c>
      <c r="Z25" s="44" t="s">
        <v>381</v>
      </c>
      <c r="AA25" s="44" t="s">
        <v>382</v>
      </c>
      <c r="AB25" s="44" t="s">
        <v>385</v>
      </c>
      <c r="AC25" s="44" t="s">
        <v>390</v>
      </c>
      <c r="AD25" s="44" t="s">
        <v>391</v>
      </c>
      <c r="AE25" s="44" t="s">
        <v>392</v>
      </c>
      <c r="AF25" s="44" t="s">
        <v>412</v>
      </c>
    </row>
    <row r="26" spans="1:32">
      <c r="A26" s="5" t="s">
        <v>1</v>
      </c>
      <c r="B26" s="1"/>
      <c r="C26" s="5" t="s">
        <v>332</v>
      </c>
      <c r="D26" s="1"/>
      <c r="E26" s="47">
        <v>12547</v>
      </c>
      <c r="F26" s="47">
        <v>25301.245727050002</v>
      </c>
      <c r="G26" s="47">
        <v>25219.45762695001</v>
      </c>
      <c r="H26" s="47">
        <v>20282.598460000023</v>
      </c>
      <c r="I26" s="47">
        <v>26329.964840000001</v>
      </c>
      <c r="J26" s="47">
        <v>8133.7362899999971</v>
      </c>
      <c r="K26" s="2"/>
      <c r="L26" s="6">
        <v>4834</v>
      </c>
      <c r="M26" s="6">
        <v>5356</v>
      </c>
      <c r="N26" s="6">
        <v>7243.6332670500033</v>
      </c>
      <c r="O26" s="6">
        <v>7866.6124599999985</v>
      </c>
      <c r="P26" s="8">
        <v>6729</v>
      </c>
      <c r="Q26" s="8">
        <v>6808</v>
      </c>
      <c r="R26" s="8">
        <v>6485</v>
      </c>
      <c r="S26" s="8">
        <v>5197.4576269500103</v>
      </c>
      <c r="T26" s="6">
        <v>5204.9177899999886</v>
      </c>
      <c r="U26" s="6">
        <v>4175.3784700000069</v>
      </c>
      <c r="V26" s="6">
        <v>6288.4413700000114</v>
      </c>
      <c r="W26" s="6">
        <v>4614.860830000016</v>
      </c>
      <c r="X26" s="6">
        <v>7980.1544099999992</v>
      </c>
      <c r="Y26" s="6">
        <v>7007.4974999999904</v>
      </c>
      <c r="Z26" s="6">
        <v>6492.3083500000357</v>
      </c>
      <c r="AA26" s="6">
        <v>4851.0045799999752</v>
      </c>
      <c r="AB26" s="6">
        <v>2830.8031300000039</v>
      </c>
      <c r="AC26" s="6">
        <v>1223.0048699999952</v>
      </c>
      <c r="AD26" s="6">
        <v>2685.7280300000002</v>
      </c>
      <c r="AE26" s="6">
        <v>1394.2002599999978</v>
      </c>
      <c r="AF26" s="6">
        <v>677.80808999999726</v>
      </c>
    </row>
    <row r="27" spans="1:32">
      <c r="A27" s="7" t="s">
        <v>23</v>
      </c>
      <c r="B27" s="23"/>
      <c r="C27" s="7" t="s">
        <v>346</v>
      </c>
      <c r="D27" s="23"/>
      <c r="E27" s="22">
        <f>+E26/E14</f>
        <v>0.23093409458693434</v>
      </c>
      <c r="F27" s="22">
        <f>+F26/F14</f>
        <v>0.27077782482442941</v>
      </c>
      <c r="G27" s="22">
        <f>+G26/G14</f>
        <v>0.23004367117231764</v>
      </c>
      <c r="H27" s="22">
        <v>0.23571870995339661</v>
      </c>
      <c r="I27" s="22">
        <v>0.21435273321507015</v>
      </c>
      <c r="J27" s="22">
        <v>0.15659990295947557</v>
      </c>
      <c r="K27" s="50"/>
      <c r="L27" s="22">
        <f t="shared" ref="L27:W27" si="4">+L26/L14</f>
        <v>0.25370001049648366</v>
      </c>
      <c r="M27" s="22">
        <f t="shared" si="4"/>
        <v>0.27030027756749936</v>
      </c>
      <c r="N27" s="22">
        <f t="shared" si="4"/>
        <v>0.30434155149153408</v>
      </c>
      <c r="O27" s="22">
        <f t="shared" si="4"/>
        <v>0.25566570076246425</v>
      </c>
      <c r="P27" s="22">
        <f t="shared" si="4"/>
        <v>0.22642842721582879</v>
      </c>
      <c r="Q27" s="22">
        <f t="shared" si="4"/>
        <v>0.26814762298633266</v>
      </c>
      <c r="R27" s="22">
        <f t="shared" si="4"/>
        <v>0.22160333515582287</v>
      </c>
      <c r="S27" s="22">
        <f t="shared" si="4"/>
        <v>0.20577471007007722</v>
      </c>
      <c r="T27" s="22">
        <f t="shared" si="4"/>
        <v>0.2440873096042013</v>
      </c>
      <c r="U27" s="22">
        <f t="shared" si="4"/>
        <v>0.2127472979720782</v>
      </c>
      <c r="V27" s="22">
        <f t="shared" si="4"/>
        <v>0.25017669358688777</v>
      </c>
      <c r="W27" s="22">
        <f t="shared" si="4"/>
        <v>0.23120545240481041</v>
      </c>
      <c r="X27" s="22">
        <v>0.22888361744934488</v>
      </c>
      <c r="Y27" s="22">
        <v>0.20742879416816573</v>
      </c>
      <c r="Z27" s="22">
        <v>0.21054353863927044</v>
      </c>
      <c r="AA27" s="22">
        <v>0.20645774058503646</v>
      </c>
      <c r="AB27" s="22">
        <v>0.15425822439758793</v>
      </c>
      <c r="AC27" s="22">
        <v>8.9668428923131718E-2</v>
      </c>
      <c r="AD27" s="22">
        <v>0.20104853791722188</v>
      </c>
      <c r="AE27" s="22">
        <v>0.211539405666783</v>
      </c>
      <c r="AF27" s="22">
        <v>0.15855401558433507</v>
      </c>
    </row>
    <row r="28" spans="1:32">
      <c r="A28" s="5" t="s">
        <v>4</v>
      </c>
      <c r="B28" s="1"/>
      <c r="C28" s="5" t="s">
        <v>334</v>
      </c>
      <c r="D28" s="1"/>
      <c r="E28" s="47">
        <v>-97</v>
      </c>
      <c r="F28" s="47">
        <v>-58.003879999987852</v>
      </c>
      <c r="G28" s="47">
        <v>28.141819999999939</v>
      </c>
      <c r="H28" s="47">
        <v>-105.98164999999986</v>
      </c>
      <c r="I28" s="47">
        <v>49.441000000000003</v>
      </c>
      <c r="J28" s="47">
        <v>-15.427999999999997</v>
      </c>
      <c r="K28" s="2"/>
      <c r="L28" s="47">
        <v>-12</v>
      </c>
      <c r="M28" s="47">
        <v>-133</v>
      </c>
      <c r="N28" s="47">
        <v>60.143809999997757</v>
      </c>
      <c r="O28" s="47">
        <v>26.852310000014391</v>
      </c>
      <c r="P28" s="47">
        <v>25</v>
      </c>
      <c r="Q28" s="47">
        <v>8</v>
      </c>
      <c r="R28" s="47">
        <v>5</v>
      </c>
      <c r="S28" s="47">
        <v>-9.8581800000000612</v>
      </c>
      <c r="T28" s="47">
        <v>15.020000000000003</v>
      </c>
      <c r="U28" s="47">
        <v>7.1660000000000039</v>
      </c>
      <c r="V28" s="47">
        <v>-117.10293999999996</v>
      </c>
      <c r="W28" s="47">
        <v>-11.064709999999906</v>
      </c>
      <c r="X28" s="47">
        <v>49.441000000000003</v>
      </c>
      <c r="Y28" s="47">
        <v>0</v>
      </c>
      <c r="Z28" s="47">
        <v>0</v>
      </c>
      <c r="AA28" s="47">
        <v>0</v>
      </c>
      <c r="AB28" s="47">
        <v>16.572000000000003</v>
      </c>
      <c r="AC28" s="47">
        <v>0</v>
      </c>
      <c r="AD28" s="47">
        <v>0</v>
      </c>
      <c r="AE28" s="47">
        <v>-32</v>
      </c>
      <c r="AF28" s="47">
        <v>0</v>
      </c>
    </row>
    <row r="29" spans="1:32">
      <c r="A29" s="7" t="s">
        <v>24</v>
      </c>
      <c r="B29" s="23"/>
      <c r="C29" s="7" t="s">
        <v>347</v>
      </c>
      <c r="D29" s="23"/>
      <c r="E29" s="22" t="s">
        <v>5</v>
      </c>
      <c r="F29" s="22" t="s">
        <v>5</v>
      </c>
      <c r="G29" s="22" t="s">
        <v>5</v>
      </c>
      <c r="H29" s="22" t="s">
        <v>5</v>
      </c>
      <c r="I29" s="22" t="s">
        <v>5</v>
      </c>
      <c r="J29" s="22" t="s">
        <v>5</v>
      </c>
      <c r="K29" s="50"/>
      <c r="L29" s="22" t="s">
        <v>5</v>
      </c>
      <c r="M29" s="22" t="s">
        <v>5</v>
      </c>
      <c r="N29" s="22" t="s">
        <v>5</v>
      </c>
      <c r="O29" s="22" t="s">
        <v>5</v>
      </c>
      <c r="P29" s="22" t="s">
        <v>5</v>
      </c>
      <c r="Q29" s="22" t="s">
        <v>5</v>
      </c>
      <c r="R29" s="22" t="s">
        <v>5</v>
      </c>
      <c r="S29" s="22" t="s">
        <v>5</v>
      </c>
      <c r="T29" s="22" t="s">
        <v>5</v>
      </c>
      <c r="U29" s="22" t="s">
        <v>5</v>
      </c>
      <c r="V29" s="22" t="s">
        <v>5</v>
      </c>
      <c r="W29" s="22" t="s">
        <v>5</v>
      </c>
      <c r="X29" s="22" t="s">
        <v>5</v>
      </c>
      <c r="Y29" s="22" t="s">
        <v>5</v>
      </c>
      <c r="Z29" s="22" t="s">
        <v>5</v>
      </c>
      <c r="AA29" s="22" t="s">
        <v>5</v>
      </c>
      <c r="AB29" s="22" t="s">
        <v>5</v>
      </c>
      <c r="AC29" s="22" t="s">
        <v>5</v>
      </c>
      <c r="AD29" s="22" t="s">
        <v>5</v>
      </c>
      <c r="AE29" s="22" t="s">
        <v>5</v>
      </c>
      <c r="AF29" s="22" t="s">
        <v>5</v>
      </c>
    </row>
    <row r="30" spans="1:32">
      <c r="A30" s="5" t="s">
        <v>7</v>
      </c>
      <c r="B30" s="1"/>
      <c r="C30" s="5" t="s">
        <v>7</v>
      </c>
      <c r="D30" s="1"/>
      <c r="E30" s="47">
        <v>12450</v>
      </c>
      <c r="F30" s="6">
        <v>25243.241847050012</v>
      </c>
      <c r="G30" s="6">
        <v>25246.599446950011</v>
      </c>
      <c r="H30" s="6">
        <v>20176.616810000025</v>
      </c>
      <c r="I30" s="6">
        <v>26379.405839999999</v>
      </c>
      <c r="J30" s="6">
        <v>8119.3082899999972</v>
      </c>
      <c r="K30" s="2"/>
      <c r="L30" s="8">
        <v>4822</v>
      </c>
      <c r="M30" s="8">
        <v>5223</v>
      </c>
      <c r="N30" s="8">
        <v>7303.777077050001</v>
      </c>
      <c r="O30" s="8">
        <v>7893.4647700000132</v>
      </c>
      <c r="P30" s="8">
        <v>6754</v>
      </c>
      <c r="Q30" s="8">
        <v>6816</v>
      </c>
      <c r="R30" s="8">
        <v>6490</v>
      </c>
      <c r="S30" s="8">
        <v>5187.5994469500101</v>
      </c>
      <c r="T30" s="8">
        <v>5219.937789999989</v>
      </c>
      <c r="U30" s="8">
        <v>4182.5444700000071</v>
      </c>
      <c r="V30" s="8">
        <v>6171.3384300000116</v>
      </c>
      <c r="W30" s="8">
        <v>4603.7961200000163</v>
      </c>
      <c r="X30" s="8">
        <v>8028.595409999999</v>
      </c>
      <c r="Y30" s="8">
        <v>7007.4974999999904</v>
      </c>
      <c r="Z30" s="8">
        <v>6492.3083500000357</v>
      </c>
      <c r="AA30" s="8">
        <v>4851.0045799999752</v>
      </c>
      <c r="AB30" s="8">
        <v>2848.375130000004</v>
      </c>
      <c r="AC30" s="8">
        <v>1223.0048699999952</v>
      </c>
      <c r="AD30" s="8">
        <v>2685.7280300000002</v>
      </c>
      <c r="AE30" s="8">
        <v>1362.2002599999978</v>
      </c>
      <c r="AF30" s="8">
        <v>677.80808999999726</v>
      </c>
    </row>
    <row r="31" spans="1:32">
      <c r="A31" s="7" t="s">
        <v>25</v>
      </c>
      <c r="B31" s="23"/>
      <c r="C31" s="7" t="s">
        <v>348</v>
      </c>
      <c r="D31" s="23"/>
      <c r="E31" s="22">
        <f t="shared" ref="E31:G31" si="5">+E30/E19</f>
        <v>0.22808247267874804</v>
      </c>
      <c r="F31" s="22">
        <f t="shared" si="5"/>
        <v>0.2698278561030602</v>
      </c>
      <c r="G31" s="22">
        <f t="shared" si="5"/>
        <v>0.2287036819181992</v>
      </c>
      <c r="H31" s="22">
        <v>0.23388088477095853</v>
      </c>
      <c r="I31" s="22">
        <v>0.21424593271982664</v>
      </c>
      <c r="J31" s="22">
        <v>0.15597976546552306</v>
      </c>
      <c r="K31" s="50"/>
      <c r="L31" s="22">
        <f t="shared" ref="L31:W31" si="6">+L30/L19</f>
        <v>0.25271212200618415</v>
      </c>
      <c r="M31" s="22">
        <f t="shared" si="6"/>
        <v>0.26289827351890072</v>
      </c>
      <c r="N31" s="22">
        <f t="shared" si="6"/>
        <v>0.30686849615772449</v>
      </c>
      <c r="O31" s="22">
        <f t="shared" si="6"/>
        <v>0.25624692177311864</v>
      </c>
      <c r="P31" s="22">
        <f t="shared" si="6"/>
        <v>0.22428106528524938</v>
      </c>
      <c r="Q31" s="22">
        <f t="shared" si="6"/>
        <v>0.26757743493110353</v>
      </c>
      <c r="R31" s="22">
        <f t="shared" si="6"/>
        <v>0.22166814673133411</v>
      </c>
      <c r="S31" s="22">
        <f t="shared" si="6"/>
        <v>0.20323602142801214</v>
      </c>
      <c r="T31" s="22">
        <f t="shared" si="6"/>
        <v>0.24401354665295386</v>
      </c>
      <c r="U31" s="22">
        <f t="shared" si="6"/>
        <v>0.21261409465229805</v>
      </c>
      <c r="V31" s="22">
        <f t="shared" si="6"/>
        <v>0.24496242726154135</v>
      </c>
      <c r="W31" s="22">
        <f t="shared" si="6"/>
        <v>0.23005177493503978</v>
      </c>
      <c r="X31" s="22">
        <v>0.22935858926532135</v>
      </c>
      <c r="Y31" s="22">
        <v>0.20649359500973624</v>
      </c>
      <c r="Z31" s="22">
        <v>0.21054353863927044</v>
      </c>
      <c r="AA31" s="22">
        <v>0.20645774058503646</v>
      </c>
      <c r="AB31" s="22">
        <v>0.1546427411836383</v>
      </c>
      <c r="AC31" s="22">
        <v>8.9668428923131718E-2</v>
      </c>
      <c r="AD31" s="22">
        <v>0.20073298157193073</v>
      </c>
      <c r="AE31" s="22">
        <v>0.20590307310429071</v>
      </c>
      <c r="AF31" s="22">
        <v>0.15855401558433507</v>
      </c>
    </row>
    <row r="32" spans="1:32">
      <c r="A32" s="5" t="s">
        <v>26</v>
      </c>
      <c r="B32" s="1"/>
      <c r="C32" s="5" t="s">
        <v>349</v>
      </c>
      <c r="D32" s="1"/>
      <c r="E32" s="47">
        <v>6014.0531799999999</v>
      </c>
      <c r="F32" s="8">
        <v>5431.2364100000004</v>
      </c>
      <c r="G32" s="8">
        <v>5463.4356895527062</v>
      </c>
      <c r="H32" s="8">
        <v>3176</v>
      </c>
      <c r="I32" s="8">
        <v>2712</v>
      </c>
      <c r="J32" s="8">
        <v>1750.93444</v>
      </c>
      <c r="K32" s="2"/>
      <c r="L32" s="8">
        <v>1298</v>
      </c>
      <c r="M32" s="8">
        <v>1280</v>
      </c>
      <c r="N32" s="8">
        <v>1294.30483</v>
      </c>
      <c r="O32" s="8">
        <v>1558.9315800000002</v>
      </c>
      <c r="P32" s="8">
        <v>1307</v>
      </c>
      <c r="Q32" s="8">
        <v>1244</v>
      </c>
      <c r="R32" s="8">
        <v>1569.0699500000001</v>
      </c>
      <c r="S32" s="8">
        <v>1343.3657395527066</v>
      </c>
      <c r="T32" s="8">
        <v>835</v>
      </c>
      <c r="U32" s="8">
        <v>809</v>
      </c>
      <c r="V32" s="8">
        <v>777</v>
      </c>
      <c r="W32" s="8">
        <v>755</v>
      </c>
      <c r="X32" s="8">
        <v>755</v>
      </c>
      <c r="Y32" s="8">
        <v>679</v>
      </c>
      <c r="Z32" s="8">
        <v>679</v>
      </c>
      <c r="AA32" s="8">
        <v>599</v>
      </c>
      <c r="AB32" s="8">
        <v>455</v>
      </c>
      <c r="AC32" s="8">
        <v>456</v>
      </c>
      <c r="AD32" s="8">
        <v>440</v>
      </c>
      <c r="AE32" s="8">
        <v>399.93444</v>
      </c>
      <c r="AF32" s="8">
        <v>382</v>
      </c>
    </row>
    <row r="33" spans="1:32">
      <c r="A33" s="3" t="s">
        <v>27</v>
      </c>
      <c r="C33" s="3" t="s">
        <v>350</v>
      </c>
      <c r="E33" s="45">
        <v>5163</v>
      </c>
      <c r="F33" s="45">
        <v>3966</v>
      </c>
      <c r="G33" s="45">
        <v>4012.4014899999997</v>
      </c>
      <c r="H33" s="45">
        <v>3176</v>
      </c>
      <c r="I33" s="45">
        <v>2712</v>
      </c>
      <c r="J33" s="45">
        <v>1750.93444</v>
      </c>
      <c r="K33" s="2"/>
      <c r="L33" s="45">
        <v>1016</v>
      </c>
      <c r="M33" s="45">
        <v>997</v>
      </c>
      <c r="N33" s="45">
        <v>1024</v>
      </c>
      <c r="O33" s="45">
        <v>929</v>
      </c>
      <c r="P33" s="45">
        <v>988</v>
      </c>
      <c r="Q33" s="45">
        <v>953</v>
      </c>
      <c r="R33" s="45">
        <v>1141.1966800000002</v>
      </c>
      <c r="S33" s="45">
        <v>930.20480999999972</v>
      </c>
      <c r="T33" s="45">
        <v>835</v>
      </c>
      <c r="U33" s="45">
        <v>809</v>
      </c>
      <c r="V33" s="45">
        <v>777</v>
      </c>
      <c r="W33" s="45">
        <v>755</v>
      </c>
      <c r="X33" s="45">
        <v>755</v>
      </c>
      <c r="Y33" s="45">
        <v>679</v>
      </c>
      <c r="Z33" s="45">
        <v>679</v>
      </c>
      <c r="AA33" s="45">
        <v>599</v>
      </c>
      <c r="AB33" s="45">
        <v>455</v>
      </c>
      <c r="AC33" s="45">
        <v>456</v>
      </c>
      <c r="AD33" s="45">
        <v>440</v>
      </c>
      <c r="AE33" s="45">
        <v>399.93444</v>
      </c>
      <c r="AF33" s="45">
        <v>382</v>
      </c>
    </row>
    <row r="34" spans="1:32">
      <c r="A34" s="3" t="s">
        <v>28</v>
      </c>
      <c r="C34" s="3" t="s">
        <v>351</v>
      </c>
      <c r="E34" s="45">
        <v>851.05318</v>
      </c>
      <c r="F34" s="45">
        <v>1465.2364100000002</v>
      </c>
      <c r="G34" s="45">
        <v>1451.0341995527067</v>
      </c>
      <c r="H34" s="45">
        <v>0</v>
      </c>
      <c r="I34" s="45">
        <v>0</v>
      </c>
      <c r="J34" s="45">
        <v>0</v>
      </c>
      <c r="K34" s="2"/>
      <c r="L34" s="45">
        <v>282</v>
      </c>
      <c r="M34" s="45">
        <v>283</v>
      </c>
      <c r="N34" s="45">
        <v>270.30483000000004</v>
      </c>
      <c r="O34" s="45">
        <v>629.93158000000017</v>
      </c>
      <c r="P34" s="45">
        <v>319</v>
      </c>
      <c r="Q34" s="45">
        <v>291</v>
      </c>
      <c r="R34" s="45">
        <v>427.87326999999982</v>
      </c>
      <c r="S34" s="45">
        <v>413.16092955270688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B34" s="46">
        <v>0</v>
      </c>
      <c r="AC34" s="46">
        <v>0</v>
      </c>
      <c r="AD34" s="46"/>
      <c r="AE34" s="46"/>
      <c r="AF34" s="46">
        <v>0</v>
      </c>
    </row>
    <row r="35" spans="1:32">
      <c r="A35" s="5" t="s">
        <v>29</v>
      </c>
      <c r="B35" s="1"/>
      <c r="C35" s="5" t="s">
        <v>352</v>
      </c>
      <c r="D35" s="1"/>
      <c r="E35" s="6">
        <v>18464.053179999999</v>
      </c>
      <c r="F35" s="6">
        <v>30674.478257050014</v>
      </c>
      <c r="G35" s="6">
        <v>30710.035136502716</v>
      </c>
      <c r="H35" s="6">
        <v>23352.616810000025</v>
      </c>
      <c r="I35" s="6">
        <v>29091.405839999999</v>
      </c>
      <c r="J35" s="6">
        <v>9870.2427299999981</v>
      </c>
      <c r="K35" s="2"/>
      <c r="L35" s="8">
        <v>6120</v>
      </c>
      <c r="M35" s="8">
        <v>6503</v>
      </c>
      <c r="N35" s="8">
        <v>8598.0819070500002</v>
      </c>
      <c r="O35" s="8">
        <v>9452.3963500000136</v>
      </c>
      <c r="P35" s="8">
        <v>8061</v>
      </c>
      <c r="Q35" s="8">
        <v>8060</v>
      </c>
      <c r="R35" s="8">
        <v>8059.0699500000001</v>
      </c>
      <c r="S35" s="8">
        <v>6530.9651865027172</v>
      </c>
      <c r="T35" s="8">
        <v>6054.937789999989</v>
      </c>
      <c r="U35" s="8">
        <v>4991.5444700000071</v>
      </c>
      <c r="V35" s="8">
        <v>6948.3384300000116</v>
      </c>
      <c r="W35" s="8">
        <v>5358.7961200000163</v>
      </c>
      <c r="X35" s="8">
        <v>8783.5954099999981</v>
      </c>
      <c r="Y35" s="8">
        <v>7686.4974999999904</v>
      </c>
      <c r="Z35" s="8">
        <v>7171.3083500000357</v>
      </c>
      <c r="AA35" s="8">
        <v>5450.0045799999752</v>
      </c>
      <c r="AB35" s="8">
        <v>3303.375130000004</v>
      </c>
      <c r="AC35" s="8">
        <v>1679.0048699999952</v>
      </c>
      <c r="AD35" s="8">
        <v>3125.7280300000002</v>
      </c>
      <c r="AE35" s="8">
        <v>1762.1346999999978</v>
      </c>
      <c r="AF35" s="8">
        <v>1060</v>
      </c>
    </row>
    <row r="36" spans="1:32">
      <c r="A36" s="5" t="s">
        <v>30</v>
      </c>
      <c r="B36" s="1"/>
      <c r="C36" s="5" t="s">
        <v>353</v>
      </c>
      <c r="D36" s="1"/>
      <c r="E36" s="6">
        <v>17710</v>
      </c>
      <c r="F36" s="6">
        <v>29267.245727050002</v>
      </c>
      <c r="G36" s="6">
        <v>29230.859116950011</v>
      </c>
      <c r="H36" s="6">
        <v>23458.598460000023</v>
      </c>
      <c r="I36" s="6">
        <v>29041.964840000001</v>
      </c>
      <c r="J36" s="6">
        <v>9885.670729999998</v>
      </c>
      <c r="K36" s="2"/>
      <c r="L36" s="8">
        <v>5850</v>
      </c>
      <c r="M36" s="8">
        <v>6353</v>
      </c>
      <c r="N36" s="8">
        <v>8267.6332670500033</v>
      </c>
      <c r="O36" s="8">
        <v>8795.6124599999985</v>
      </c>
      <c r="P36" s="8">
        <v>7717</v>
      </c>
      <c r="Q36" s="8">
        <v>7761</v>
      </c>
      <c r="R36" s="8">
        <v>7626.19668</v>
      </c>
      <c r="S36" s="8">
        <v>6127.6624369500096</v>
      </c>
      <c r="T36" s="8">
        <v>6039.9177899999886</v>
      </c>
      <c r="U36" s="8">
        <v>4984.3784700000069</v>
      </c>
      <c r="V36" s="8">
        <v>7065.4413700000114</v>
      </c>
      <c r="W36" s="8">
        <v>5369.860830000016</v>
      </c>
      <c r="X36" s="8">
        <v>8735.1544099999992</v>
      </c>
      <c r="Y36" s="8">
        <v>7686.4974999999904</v>
      </c>
      <c r="Z36" s="8">
        <v>7171.3083500000357</v>
      </c>
      <c r="AA36" s="8">
        <v>5450.0045799999752</v>
      </c>
      <c r="AB36" s="8">
        <v>3285.8031300000039</v>
      </c>
      <c r="AC36" s="8">
        <v>1679.0048699999952</v>
      </c>
      <c r="AD36" s="8">
        <v>3125.7280300000002</v>
      </c>
      <c r="AE36" s="8">
        <v>1794.1346999999978</v>
      </c>
      <c r="AF36" s="8">
        <v>1060</v>
      </c>
    </row>
    <row r="37" spans="1:32">
      <c r="A37" s="7" t="s">
        <v>31</v>
      </c>
      <c r="C37" s="7" t="s">
        <v>354</v>
      </c>
      <c r="K37" s="2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</row>
    <row r="38" spans="1:32">
      <c r="E38" s="89"/>
      <c r="F38" s="89"/>
      <c r="G38" s="89"/>
      <c r="H38" s="89"/>
      <c r="I38" s="89"/>
      <c r="J38" s="89"/>
    </row>
    <row r="41" spans="1:32">
      <c r="A41" s="4" t="s">
        <v>32</v>
      </c>
      <c r="B41" s="1"/>
      <c r="C41" s="4" t="s">
        <v>336</v>
      </c>
      <c r="D41" s="1"/>
      <c r="E41" s="48">
        <v>2020</v>
      </c>
      <c r="F41" s="48">
        <v>2021</v>
      </c>
      <c r="G41" s="48">
        <v>2022</v>
      </c>
      <c r="H41" s="48">
        <v>2023</v>
      </c>
      <c r="I41" s="48">
        <v>2024</v>
      </c>
      <c r="J41" s="48">
        <v>2025</v>
      </c>
      <c r="K41" s="2"/>
      <c r="L41" s="44" t="s">
        <v>8</v>
      </c>
      <c r="M41" s="44" t="s">
        <v>11</v>
      </c>
      <c r="N41" s="44" t="s">
        <v>12</v>
      </c>
      <c r="O41" s="44" t="s">
        <v>13</v>
      </c>
      <c r="P41" s="44" t="s">
        <v>9</v>
      </c>
      <c r="Q41" s="44" t="s">
        <v>14</v>
      </c>
      <c r="R41" s="44" t="s">
        <v>15</v>
      </c>
      <c r="S41" s="44" t="s">
        <v>17</v>
      </c>
      <c r="T41" s="44" t="s">
        <v>10</v>
      </c>
      <c r="U41" s="44" t="s">
        <v>18</v>
      </c>
      <c r="V41" s="44" t="s">
        <v>19</v>
      </c>
      <c r="W41" s="44" t="s">
        <v>16</v>
      </c>
      <c r="X41" s="44" t="s">
        <v>370</v>
      </c>
      <c r="Y41" s="44" t="s">
        <v>374</v>
      </c>
      <c r="Z41" s="44" t="s">
        <v>381</v>
      </c>
      <c r="AA41" s="44" t="s">
        <v>382</v>
      </c>
      <c r="AB41" s="44" t="s">
        <v>385</v>
      </c>
      <c r="AC41" s="44" t="s">
        <v>390</v>
      </c>
      <c r="AD41" s="44" t="s">
        <v>391</v>
      </c>
      <c r="AE41" s="44" t="s">
        <v>392</v>
      </c>
      <c r="AF41" s="44" t="s">
        <v>412</v>
      </c>
    </row>
    <row r="42" spans="1:32">
      <c r="A42" s="5" t="s">
        <v>33</v>
      </c>
      <c r="B42" s="10"/>
      <c r="C42" s="5" t="s">
        <v>337</v>
      </c>
      <c r="D42" s="10"/>
      <c r="E42" s="47">
        <v>-6805</v>
      </c>
      <c r="F42" s="47">
        <v>-9216.65236</v>
      </c>
      <c r="G42" s="47">
        <v>-10232.484379999998</v>
      </c>
      <c r="H42" s="47">
        <v>-12678.01232</v>
      </c>
      <c r="I42" s="47">
        <v>-12794.78577</v>
      </c>
      <c r="J42" s="47">
        <v>-15700.63967</v>
      </c>
      <c r="K42" s="2">
        <v>0</v>
      </c>
      <c r="L42" s="47">
        <f t="shared" ref="L42" si="7">+L43+L44</f>
        <v>-1842</v>
      </c>
      <c r="M42" s="47">
        <f t="shared" ref="M42" si="8">+M43+M44</f>
        <v>-2163</v>
      </c>
      <c r="N42" s="47">
        <f t="shared" ref="N42" si="9">+N43+N44</f>
        <v>-2342.8696399999999</v>
      </c>
      <c r="O42" s="47">
        <f t="shared" ref="O42" si="10">+O43+O44</f>
        <v>-2868.7827200000002</v>
      </c>
      <c r="P42" s="47">
        <f t="shared" ref="P42" si="11">+P43+P44</f>
        <v>-2486</v>
      </c>
      <c r="Q42" s="47">
        <f t="shared" ref="Q42" si="12">+Q43+Q44</f>
        <v>-2571</v>
      </c>
      <c r="R42" s="47">
        <f t="shared" ref="R42" si="13">+R43+R44</f>
        <v>-2596.1987800000002</v>
      </c>
      <c r="S42" s="47">
        <f t="shared" ref="S42" si="14">+S43+S44</f>
        <v>-2579.2855999999965</v>
      </c>
      <c r="T42" s="47">
        <f t="shared" ref="T42" si="15">+T43+T44</f>
        <v>-2469.5218199999999</v>
      </c>
      <c r="U42" s="47">
        <f t="shared" ref="U42" si="16">+U43+U44</f>
        <v>-2368.2978000000003</v>
      </c>
      <c r="V42" s="47">
        <f t="shared" ref="V42" si="17">+V43+V44</f>
        <v>-3509.3834400000001</v>
      </c>
      <c r="W42" s="47">
        <f t="shared" ref="W42" si="18">+W43+W44</f>
        <v>-4330.80926</v>
      </c>
      <c r="X42" s="47">
        <f t="shared" ref="X42:Y42" si="19">+X43+X44</f>
        <v>-1972</v>
      </c>
      <c r="Y42" s="47">
        <f t="shared" si="19"/>
        <v>-3514</v>
      </c>
      <c r="Z42" s="47">
        <v>-2910</v>
      </c>
      <c r="AA42" s="47">
        <v>-4399</v>
      </c>
      <c r="AB42" s="47">
        <v>-2732.5680499999999</v>
      </c>
      <c r="AC42" s="47">
        <v>-4022.4399899999999</v>
      </c>
      <c r="AD42" s="47">
        <v>-3887.7752799999998</v>
      </c>
      <c r="AE42" s="47">
        <v>-5057.85635</v>
      </c>
      <c r="AF42" s="47">
        <v>-1103.1021000000001</v>
      </c>
    </row>
    <row r="43" spans="1:32">
      <c r="A43" s="3" t="s">
        <v>34</v>
      </c>
      <c r="B43" s="1"/>
      <c r="C43" s="3" t="s">
        <v>338</v>
      </c>
      <c r="D43" s="1"/>
      <c r="E43" s="55">
        <v>-6804</v>
      </c>
      <c r="F43" s="55">
        <v>-9215.65236</v>
      </c>
      <c r="G43" s="55">
        <v>-10232.484379999998</v>
      </c>
      <c r="H43" s="55">
        <v>-12678.01232</v>
      </c>
      <c r="I43" s="55">
        <v>-12794.78577</v>
      </c>
      <c r="J43" s="55">
        <v>-15700.63967</v>
      </c>
      <c r="K43" s="2">
        <v>0</v>
      </c>
      <c r="L43" s="55">
        <v>-1842</v>
      </c>
      <c r="M43" s="55">
        <v>-2163</v>
      </c>
      <c r="N43" s="55">
        <v>-2342.8696399999999</v>
      </c>
      <c r="O43" s="55">
        <v>-2867.7827200000002</v>
      </c>
      <c r="P43" s="55">
        <v>-2486</v>
      </c>
      <c r="Q43" s="55">
        <v>-2571</v>
      </c>
      <c r="R43" s="55">
        <v>-2596.1987800000002</v>
      </c>
      <c r="S43" s="55">
        <v>-2579.2855999999965</v>
      </c>
      <c r="T43" s="55">
        <v>-2469.5218199999999</v>
      </c>
      <c r="U43" s="55">
        <v>-2368.2978000000003</v>
      </c>
      <c r="V43" s="55">
        <v>-3509.3834400000001</v>
      </c>
      <c r="W43" s="55">
        <v>-4330.80926</v>
      </c>
      <c r="X43" s="55">
        <v>-1972</v>
      </c>
      <c r="Y43" s="55">
        <v>-3514</v>
      </c>
      <c r="Z43" s="55">
        <v>-2910</v>
      </c>
      <c r="AA43" s="55">
        <v>-4399</v>
      </c>
      <c r="AB43" s="55">
        <v>-2732.5680499999999</v>
      </c>
      <c r="AC43" s="55">
        <v>-4022.4399899999999</v>
      </c>
      <c r="AD43" s="55">
        <v>-3887.7752799999998</v>
      </c>
      <c r="AE43" s="55">
        <v>-5057.85635</v>
      </c>
      <c r="AF43" s="55">
        <v>-1103.1021000000001</v>
      </c>
    </row>
    <row r="44" spans="1:32">
      <c r="A44" s="3" t="s">
        <v>35</v>
      </c>
      <c r="B44" s="1"/>
      <c r="C44" s="3" t="s">
        <v>339</v>
      </c>
      <c r="D44" s="1"/>
      <c r="E44" s="55">
        <v>-1</v>
      </c>
      <c r="F44" s="55">
        <v>-1</v>
      </c>
      <c r="G44" s="55">
        <v>0</v>
      </c>
      <c r="H44" s="55">
        <v>0</v>
      </c>
      <c r="I44" s="55">
        <v>0</v>
      </c>
      <c r="J44" s="55">
        <v>0</v>
      </c>
      <c r="K44" s="2">
        <v>0</v>
      </c>
      <c r="L44" s="55">
        <v>0</v>
      </c>
      <c r="M44" s="55">
        <v>0</v>
      </c>
      <c r="N44" s="55">
        <v>0</v>
      </c>
      <c r="O44" s="55">
        <v>-1</v>
      </c>
      <c r="P44" s="55">
        <v>0</v>
      </c>
      <c r="Q44" s="55">
        <v>0</v>
      </c>
      <c r="R44" s="55">
        <v>0</v>
      </c>
      <c r="S44" s="55">
        <v>0</v>
      </c>
      <c r="T44" s="55">
        <v>0</v>
      </c>
      <c r="U44" s="55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5">
        <v>0</v>
      </c>
    </row>
    <row r="45" spans="1:32">
      <c r="A45" s="5" t="s">
        <v>36</v>
      </c>
      <c r="B45" s="10"/>
      <c r="C45" s="5" t="s">
        <v>340</v>
      </c>
      <c r="D45" s="10"/>
      <c r="E45" s="47">
        <v>-22616</v>
      </c>
      <c r="F45" s="47">
        <v>-21946.028900000005</v>
      </c>
      <c r="G45" s="47">
        <v>-22764.610130000001</v>
      </c>
      <c r="H45" s="47">
        <v>-21226.735310000004</v>
      </c>
      <c r="I45" s="47">
        <v>-20740.421149999998</v>
      </c>
      <c r="J45" s="47">
        <v>-20977.038039999999</v>
      </c>
      <c r="K45" s="2">
        <v>0</v>
      </c>
      <c r="L45" s="47">
        <f t="shared" ref="L45:Y45" si="20">+L46+L47</f>
        <v>-5830</v>
      </c>
      <c r="M45" s="47">
        <f t="shared" si="20"/>
        <v>-4927</v>
      </c>
      <c r="N45" s="47">
        <f t="shared" si="20"/>
        <v>-5102.6888400000025</v>
      </c>
      <c r="O45" s="47">
        <f t="shared" si="20"/>
        <v>-6086.3400600000004</v>
      </c>
      <c r="P45" s="47">
        <f t="shared" si="20"/>
        <v>-5523</v>
      </c>
      <c r="Q45" s="47">
        <f t="shared" si="20"/>
        <v>-5426</v>
      </c>
      <c r="R45" s="47">
        <f t="shared" si="20"/>
        <v>-6027</v>
      </c>
      <c r="S45" s="47">
        <f t="shared" si="20"/>
        <v>-5788.6101300000028</v>
      </c>
      <c r="T45" s="47">
        <f t="shared" si="20"/>
        <v>-5554.2451300000012</v>
      </c>
      <c r="U45" s="47">
        <f t="shared" si="20"/>
        <v>-6223.00443</v>
      </c>
      <c r="V45" s="47">
        <f t="shared" si="20"/>
        <v>-4738.8277900000012</v>
      </c>
      <c r="W45" s="47">
        <f t="shared" si="20"/>
        <v>-4710.6579600000005</v>
      </c>
      <c r="X45" s="47">
        <f t="shared" si="20"/>
        <v>-5112</v>
      </c>
      <c r="Y45" s="47">
        <f t="shared" si="20"/>
        <v>-5445</v>
      </c>
      <c r="Z45" s="47">
        <v>-5335</v>
      </c>
      <c r="AA45" s="47">
        <v>-4849</v>
      </c>
      <c r="AB45" s="47">
        <v>-5330.9724699999997</v>
      </c>
      <c r="AC45" s="47">
        <v>-5278.8977199999999</v>
      </c>
      <c r="AD45" s="47">
        <v>-5092.3098499999996</v>
      </c>
      <c r="AE45" s="47">
        <v>-5274.8580000000002</v>
      </c>
      <c r="AF45" s="47">
        <v>-5132.7874899999997</v>
      </c>
    </row>
    <row r="46" spans="1:32">
      <c r="A46" s="3" t="s">
        <v>37</v>
      </c>
      <c r="B46" s="1"/>
      <c r="C46" s="3" t="s">
        <v>341</v>
      </c>
      <c r="D46" s="1"/>
      <c r="E46" s="55">
        <v>-9262</v>
      </c>
      <c r="F46" s="55">
        <v>-9654</v>
      </c>
      <c r="G46" s="55">
        <v>-12076.865310000001</v>
      </c>
      <c r="H46" s="55">
        <v>-11274.97867</v>
      </c>
      <c r="I46" s="55">
        <v>-11170.873799999999</v>
      </c>
      <c r="J46" s="55">
        <v>-18795.346455373001</v>
      </c>
      <c r="K46" s="2">
        <v>0</v>
      </c>
      <c r="L46" s="55">
        <v>-2213</v>
      </c>
      <c r="M46" s="55">
        <v>-2570</v>
      </c>
      <c r="N46" s="55">
        <v>-2376</v>
      </c>
      <c r="O46" s="55">
        <v>-2495</v>
      </c>
      <c r="P46" s="55">
        <v>-2741</v>
      </c>
      <c r="Q46" s="55">
        <v>-2864</v>
      </c>
      <c r="R46" s="55">
        <v>-3381</v>
      </c>
      <c r="S46" s="55">
        <v>-3090.8653100000006</v>
      </c>
      <c r="T46" s="55">
        <v>-3071.4591399999999</v>
      </c>
      <c r="U46" s="55">
        <v>-3066.9644200000002</v>
      </c>
      <c r="V46" s="55">
        <v>-2547.8971499999998</v>
      </c>
      <c r="W46" s="55">
        <v>-2588.65796</v>
      </c>
      <c r="X46" s="55">
        <v>-1918</v>
      </c>
      <c r="Y46" s="55">
        <v>-2630</v>
      </c>
      <c r="Z46" s="55">
        <v>-3247</v>
      </c>
      <c r="AA46" s="55">
        <v>-3376</v>
      </c>
      <c r="AB46" s="55">
        <v>-4444.5308400000004</v>
      </c>
      <c r="AC46" s="55">
        <v>-4723.1683000000003</v>
      </c>
      <c r="AD46" s="55">
        <v>-4504.29151</v>
      </c>
      <c r="AE46" s="55">
        <v>-5123.3558053730003</v>
      </c>
      <c r="AF46" s="55">
        <v>-4263.9862300000004</v>
      </c>
    </row>
    <row r="47" spans="1:32">
      <c r="A47" s="3" t="s">
        <v>38</v>
      </c>
      <c r="B47" s="1"/>
      <c r="C47" s="3" t="s">
        <v>342</v>
      </c>
      <c r="D47" s="1"/>
      <c r="E47" s="55">
        <v>-13354</v>
      </c>
      <c r="F47" s="55">
        <v>-12292.028900000003</v>
      </c>
      <c r="G47" s="55">
        <v>-10687.744820000002</v>
      </c>
      <c r="H47" s="55">
        <v>-9951.7566400000032</v>
      </c>
      <c r="I47" s="55">
        <v>-9568.5473500000007</v>
      </c>
      <c r="J47" s="55">
        <v>-2181.6915846269999</v>
      </c>
      <c r="K47" s="2">
        <v>0</v>
      </c>
      <c r="L47" s="55">
        <v>-3617</v>
      </c>
      <c r="M47" s="55">
        <v>-2357</v>
      </c>
      <c r="N47" s="55">
        <v>-2726.6888400000021</v>
      </c>
      <c r="O47" s="55">
        <v>-3591.34006</v>
      </c>
      <c r="P47" s="55">
        <v>-2782</v>
      </c>
      <c r="Q47" s="55">
        <v>-2562</v>
      </c>
      <c r="R47" s="55">
        <v>-2646</v>
      </c>
      <c r="S47" s="55">
        <v>-2697.7448200000022</v>
      </c>
      <c r="T47" s="55">
        <v>-2482.7859900000012</v>
      </c>
      <c r="U47" s="55">
        <v>-3156.0400099999997</v>
      </c>
      <c r="V47" s="55">
        <v>-2190.9306400000014</v>
      </c>
      <c r="W47" s="55">
        <v>-2122</v>
      </c>
      <c r="X47" s="55">
        <v>-3194</v>
      </c>
      <c r="Y47" s="55">
        <v>-2815</v>
      </c>
      <c r="Z47" s="55">
        <v>-2088</v>
      </c>
      <c r="AA47" s="55">
        <v>-1473</v>
      </c>
      <c r="AB47" s="55">
        <v>-886.44163000000003</v>
      </c>
      <c r="AC47" s="55">
        <v>-555.72942</v>
      </c>
      <c r="AD47" s="55">
        <v>-588.01833999999997</v>
      </c>
      <c r="AE47" s="55">
        <v>-151.502194626999</v>
      </c>
      <c r="AF47" s="55">
        <v>-868.80125999999996</v>
      </c>
    </row>
    <row r="48" spans="1:32">
      <c r="A48" s="5" t="s">
        <v>39</v>
      </c>
      <c r="B48" s="10"/>
      <c r="C48" s="5" t="s">
        <v>343</v>
      </c>
      <c r="D48" s="10"/>
      <c r="E48" s="47">
        <v>-6345.9387800000004</v>
      </c>
      <c r="F48" s="47">
        <v>-3842.3565199999998</v>
      </c>
      <c r="G48" s="47">
        <v>-4751.2139100000004</v>
      </c>
      <c r="H48" s="47">
        <v>-4562.9748</v>
      </c>
      <c r="I48" s="47">
        <v>-3254.5922500000001</v>
      </c>
      <c r="J48" s="47">
        <v>-6463.58523352053</v>
      </c>
      <c r="K48" s="2">
        <v>0</v>
      </c>
      <c r="L48" s="47">
        <v>-1639.0239999999999</v>
      </c>
      <c r="M48" s="47">
        <v>-719.99919</v>
      </c>
      <c r="N48" s="47">
        <v>-720</v>
      </c>
      <c r="O48" s="47">
        <v>-763.33332999999993</v>
      </c>
      <c r="P48" s="47">
        <v>-872</v>
      </c>
      <c r="Q48" s="47">
        <v>-720</v>
      </c>
      <c r="R48" s="47">
        <v>-1824</v>
      </c>
      <c r="S48" s="47">
        <v>-1335.2139100000006</v>
      </c>
      <c r="T48" s="47">
        <v>-898.31182999999999</v>
      </c>
      <c r="U48" s="47">
        <v>-827.83897000000013</v>
      </c>
      <c r="V48" s="47">
        <v>-766.66199999999947</v>
      </c>
      <c r="W48" s="47">
        <v>-2070.1620000000003</v>
      </c>
      <c r="X48" s="47">
        <v>-750</v>
      </c>
      <c r="Y48" s="47">
        <v>-750</v>
      </c>
      <c r="Z48" s="47">
        <v>-1037</v>
      </c>
      <c r="AA48" s="47">
        <v>-718</v>
      </c>
      <c r="AB48" s="47">
        <v>-1501.3240000000001</v>
      </c>
      <c r="AC48" s="47">
        <v>-1061.3922299999999</v>
      </c>
      <c r="AD48" s="47">
        <v>-2352.4515299999998</v>
      </c>
      <c r="AE48" s="47">
        <v>-1550.4174735205299</v>
      </c>
      <c r="AF48" s="47">
        <v>-944.92034463032405</v>
      </c>
    </row>
    <row r="49" spans="1:32">
      <c r="E49" s="9">
        <v>0</v>
      </c>
      <c r="F49" s="9">
        <v>0</v>
      </c>
      <c r="G49" s="9">
        <v>0</v>
      </c>
      <c r="H49" s="9">
        <v>0</v>
      </c>
      <c r="I49" s="9"/>
      <c r="J49" s="9"/>
      <c r="K49" s="2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5">
        <v>0</v>
      </c>
      <c r="T49" s="55">
        <v>0</v>
      </c>
      <c r="U49" s="55">
        <v>0</v>
      </c>
      <c r="V49" s="55">
        <v>0</v>
      </c>
      <c r="W49" s="55">
        <v>0</v>
      </c>
      <c r="X49" s="55"/>
      <c r="Y49" s="55"/>
      <c r="Z49" s="55"/>
      <c r="AA49" s="55"/>
      <c r="AB49" s="55"/>
      <c r="AC49" s="55"/>
      <c r="AD49" s="55"/>
      <c r="AE49" s="55"/>
      <c r="AF49" s="55"/>
    </row>
    <row r="50" spans="1:32">
      <c r="A50" s="18" t="s">
        <v>40</v>
      </c>
      <c r="B50" s="15"/>
      <c r="C50" s="18" t="s">
        <v>344</v>
      </c>
      <c r="D50" s="15"/>
      <c r="E50" s="51">
        <v>-35766.938779999997</v>
      </c>
      <c r="F50" s="51">
        <v>-35005.037780000006</v>
      </c>
      <c r="G50" s="51">
        <v>-37748.308419999994</v>
      </c>
      <c r="H50" s="51">
        <v>-38467.722430000009</v>
      </c>
      <c r="I50" s="51">
        <v>-36789.799169999998</v>
      </c>
      <c r="J50" s="51">
        <v>-43142.262943520502</v>
      </c>
      <c r="K50" s="52">
        <v>0</v>
      </c>
      <c r="L50" s="53">
        <f t="shared" ref="L50:X50" si="21">+L42+L45+L48</f>
        <v>-9311.0239999999994</v>
      </c>
      <c r="M50" s="53">
        <f t="shared" si="21"/>
        <v>-7809.9991900000005</v>
      </c>
      <c r="N50" s="53">
        <f t="shared" si="21"/>
        <v>-8165.5584800000024</v>
      </c>
      <c r="O50" s="53">
        <f t="shared" si="21"/>
        <v>-9718.456110000001</v>
      </c>
      <c r="P50" s="53">
        <f t="shared" si="21"/>
        <v>-8881</v>
      </c>
      <c r="Q50" s="53">
        <f t="shared" si="21"/>
        <v>-8717</v>
      </c>
      <c r="R50" s="53">
        <f t="shared" si="21"/>
        <v>-10447.198780000001</v>
      </c>
      <c r="S50" s="53">
        <f t="shared" si="21"/>
        <v>-9703.1096400000006</v>
      </c>
      <c r="T50" s="53">
        <f t="shared" si="21"/>
        <v>-8922.0787800000016</v>
      </c>
      <c r="U50" s="53">
        <f t="shared" si="21"/>
        <v>-9419.1412000000018</v>
      </c>
      <c r="V50" s="53">
        <f t="shared" si="21"/>
        <v>-9014.8732300000011</v>
      </c>
      <c r="W50" s="53">
        <f t="shared" si="21"/>
        <v>-11111.629220000001</v>
      </c>
      <c r="X50" s="53">
        <f t="shared" si="21"/>
        <v>-7834</v>
      </c>
      <c r="Y50" s="53">
        <f>+Y42+Y45+Y48</f>
        <v>-9709</v>
      </c>
      <c r="Z50" s="53">
        <v>-9282</v>
      </c>
      <c r="AA50" s="53">
        <v>-9966</v>
      </c>
      <c r="AB50" s="53">
        <v>-9564.8645199999992</v>
      </c>
      <c r="AC50" s="53">
        <v>-10361.729939999999</v>
      </c>
      <c r="AD50" s="53">
        <v>-11331.53666</v>
      </c>
      <c r="AE50" s="53">
        <v>-11883.1318235205</v>
      </c>
      <c r="AF50" s="53">
        <v>-7180.8099346303197</v>
      </c>
    </row>
    <row r="54" spans="1:32">
      <c r="A54" s="4" t="s">
        <v>41</v>
      </c>
      <c r="B54" s="1"/>
      <c r="C54" s="4" t="s">
        <v>331</v>
      </c>
      <c r="D54" s="1"/>
      <c r="E54" s="48">
        <v>2020</v>
      </c>
      <c r="F54" s="48">
        <v>2021</v>
      </c>
      <c r="G54" s="48">
        <v>2022</v>
      </c>
      <c r="H54" s="48">
        <v>2023</v>
      </c>
      <c r="I54" s="48">
        <v>2024</v>
      </c>
      <c r="J54" s="48">
        <v>2025</v>
      </c>
      <c r="K54" s="2"/>
      <c r="L54" s="44" t="s">
        <v>8</v>
      </c>
      <c r="M54" s="44" t="s">
        <v>11</v>
      </c>
      <c r="N54" s="44" t="s">
        <v>12</v>
      </c>
      <c r="O54" s="44" t="s">
        <v>13</v>
      </c>
      <c r="P54" s="44" t="s">
        <v>9</v>
      </c>
      <c r="Q54" s="44" t="s">
        <v>14</v>
      </c>
      <c r="R54" s="44" t="s">
        <v>15</v>
      </c>
      <c r="S54" s="44" t="s">
        <v>17</v>
      </c>
      <c r="T54" s="44" t="s">
        <v>10</v>
      </c>
      <c r="U54" s="44" t="s">
        <v>18</v>
      </c>
      <c r="V54" s="44" t="s">
        <v>19</v>
      </c>
      <c r="W54" s="44" t="s">
        <v>16</v>
      </c>
      <c r="X54" s="44" t="s">
        <v>370</v>
      </c>
      <c r="Y54" s="44" t="s">
        <v>374</v>
      </c>
      <c r="Z54" s="44" t="s">
        <v>381</v>
      </c>
      <c r="AA54" s="44" t="s">
        <v>382</v>
      </c>
      <c r="AB54" s="44" t="s">
        <v>385</v>
      </c>
      <c r="AC54" s="44" t="s">
        <v>390</v>
      </c>
      <c r="AD54" s="44" t="s">
        <v>391</v>
      </c>
      <c r="AE54" s="44" t="s">
        <v>392</v>
      </c>
      <c r="AF54" s="44" t="s">
        <v>412</v>
      </c>
    </row>
    <row r="55" spans="1:32">
      <c r="A55" s="3" t="s">
        <v>1</v>
      </c>
      <c r="B55" s="1"/>
      <c r="C55" s="3" t="s">
        <v>332</v>
      </c>
      <c r="D55" s="1"/>
      <c r="E55" s="13">
        <v>-2700</v>
      </c>
      <c r="F55" s="13">
        <v>-3779</v>
      </c>
      <c r="G55" s="13">
        <v>-6281</v>
      </c>
      <c r="H55" s="13">
        <v>-4979.4417000000003</v>
      </c>
      <c r="I55" s="13">
        <v>49613.877980000005</v>
      </c>
      <c r="J55" s="13">
        <v>4644.8678700000009</v>
      </c>
      <c r="K55" s="2"/>
      <c r="L55" s="13">
        <v>-798</v>
      </c>
      <c r="M55" s="13">
        <v>-799</v>
      </c>
      <c r="N55" s="13">
        <v>-1353</v>
      </c>
      <c r="O55" s="13">
        <v>-829</v>
      </c>
      <c r="P55" s="13">
        <v>95</v>
      </c>
      <c r="Q55" s="13">
        <v>-721</v>
      </c>
      <c r="R55" s="13">
        <v>-933</v>
      </c>
      <c r="S55" s="13">
        <v>-4722</v>
      </c>
      <c r="T55" s="13">
        <v>-75</v>
      </c>
      <c r="U55" s="13">
        <v>-482.56076999999914</v>
      </c>
      <c r="V55" s="13">
        <v>-100</v>
      </c>
      <c r="W55" s="13">
        <v>-4320.8809300000012</v>
      </c>
      <c r="X55" s="13">
        <v>471</v>
      </c>
      <c r="Y55" s="13">
        <v>-3140.1345500000007</v>
      </c>
      <c r="Z55" s="13">
        <v>-133.23996000000034</v>
      </c>
      <c r="AA55" s="13">
        <v>52416.252490000006</v>
      </c>
      <c r="AB55" s="13">
        <v>-242.15652999999998</v>
      </c>
      <c r="AC55" s="13">
        <v>-131.87600999999995</v>
      </c>
      <c r="AD55" s="13">
        <v>-93.426830000001246</v>
      </c>
      <c r="AE55" s="13">
        <v>5112.3272400000023</v>
      </c>
      <c r="AF55" s="13">
        <v>-8505.1627100000078</v>
      </c>
    </row>
    <row r="56" spans="1:32">
      <c r="A56" s="3" t="s">
        <v>42</v>
      </c>
      <c r="B56" s="1"/>
      <c r="C56" s="3" t="s">
        <v>333</v>
      </c>
      <c r="D56" s="1"/>
      <c r="E56" s="13">
        <v>-12041.150394</v>
      </c>
      <c r="F56" s="13">
        <v>-13325.388559999999</v>
      </c>
      <c r="G56" s="13">
        <v>-18560</v>
      </c>
      <c r="H56" s="13">
        <v>-18730.06465</v>
      </c>
      <c r="I56" s="13">
        <v>-8348.1560099999988</v>
      </c>
      <c r="J56" s="13">
        <v>-16132.920830000001</v>
      </c>
      <c r="K56" s="2"/>
      <c r="L56" s="13">
        <v>-2805</v>
      </c>
      <c r="M56" s="13">
        <v>-3788</v>
      </c>
      <c r="N56" s="13">
        <v>-3770</v>
      </c>
      <c r="O56" s="13">
        <v>-2962.3885599999999</v>
      </c>
      <c r="P56" s="13">
        <v>-2953</v>
      </c>
      <c r="Q56" s="13">
        <v>-5029</v>
      </c>
      <c r="R56" s="13">
        <v>-4708</v>
      </c>
      <c r="S56" s="13">
        <v>-5870</v>
      </c>
      <c r="T56" s="13">
        <v>-5547</v>
      </c>
      <c r="U56" s="13">
        <v>-4489.1445399999993</v>
      </c>
      <c r="V56" s="13">
        <v>-5105</v>
      </c>
      <c r="W56" s="13">
        <v>-3588.92011</v>
      </c>
      <c r="X56" s="13">
        <v>-317</v>
      </c>
      <c r="Y56" s="13">
        <v>-2801.7776599999997</v>
      </c>
      <c r="Z56" s="13">
        <v>-2955.7348200000001</v>
      </c>
      <c r="AA56" s="13">
        <v>-2272.6435300000003</v>
      </c>
      <c r="AB56" s="13">
        <v>-1597.49773</v>
      </c>
      <c r="AC56" s="13">
        <v>-4677.4382100000003</v>
      </c>
      <c r="AD56" s="13">
        <v>-4375.4084099999991</v>
      </c>
      <c r="AE56" s="13">
        <v>-5483.5764800000015</v>
      </c>
      <c r="AF56" s="13">
        <v>-5145.9795299999996</v>
      </c>
    </row>
    <row r="57" spans="1:32">
      <c r="A57" s="3" t="s">
        <v>4</v>
      </c>
      <c r="B57" s="1"/>
      <c r="C57" s="3" t="s">
        <v>334</v>
      </c>
      <c r="D57" s="1"/>
      <c r="E57" s="13">
        <v>46686</v>
      </c>
      <c r="F57" s="13">
        <v>-21992</v>
      </c>
      <c r="G57" s="13">
        <v>-21816</v>
      </c>
      <c r="H57" s="13">
        <v>11645.605340872449</v>
      </c>
      <c r="I57" s="13">
        <v>-4335</v>
      </c>
      <c r="J57" s="13">
        <v>-15367</v>
      </c>
      <c r="K57" s="2"/>
      <c r="L57" s="13">
        <v>-15394</v>
      </c>
      <c r="M57" s="13">
        <v>-4862</v>
      </c>
      <c r="N57" s="13">
        <v>2820</v>
      </c>
      <c r="O57" s="13">
        <v>-4556</v>
      </c>
      <c r="P57" s="13">
        <v>406</v>
      </c>
      <c r="Q57" s="13">
        <v>-1152</v>
      </c>
      <c r="R57" s="13">
        <v>-182</v>
      </c>
      <c r="S57" s="13">
        <v>-20888</v>
      </c>
      <c r="T57" s="13">
        <v>3899</v>
      </c>
      <c r="U57" s="13">
        <v>-179.90019956377415</v>
      </c>
      <c r="V57" s="13">
        <v>-1298</v>
      </c>
      <c r="W57" s="13">
        <v>9224.5055404362229</v>
      </c>
      <c r="X57" s="13">
        <v>597</v>
      </c>
      <c r="Y57" s="13">
        <v>-4175</v>
      </c>
      <c r="Z57" s="13">
        <v>1959</v>
      </c>
      <c r="AA57" s="13">
        <v>-2716</v>
      </c>
      <c r="AB57" s="13">
        <v>-961</v>
      </c>
      <c r="AC57" s="13">
        <v>1449</v>
      </c>
      <c r="AD57" s="13">
        <v>-1731</v>
      </c>
      <c r="AE57" s="13">
        <v>-14124</v>
      </c>
      <c r="AF57" s="13">
        <v>-24336</v>
      </c>
    </row>
    <row r="58" spans="1:32">
      <c r="A58" s="3" t="s">
        <v>43</v>
      </c>
      <c r="B58" s="1"/>
      <c r="C58" s="3" t="s">
        <v>335</v>
      </c>
      <c r="D58" s="1"/>
      <c r="E58" s="13">
        <v>-816</v>
      </c>
      <c r="F58" s="13">
        <v>-187.09449000000001</v>
      </c>
      <c r="G58" s="13">
        <v>-30</v>
      </c>
      <c r="H58" s="13">
        <v>0</v>
      </c>
      <c r="I58" s="13">
        <v>0</v>
      </c>
      <c r="J58" s="13">
        <v>0</v>
      </c>
      <c r="K58" s="2"/>
      <c r="L58" s="13">
        <v>-97</v>
      </c>
      <c r="M58" s="13">
        <v>-44</v>
      </c>
      <c r="N58" s="13">
        <v>-33</v>
      </c>
      <c r="O58" s="13">
        <v>-13.094490000000009</v>
      </c>
      <c r="P58" s="13">
        <v>-19</v>
      </c>
      <c r="Q58" s="13">
        <v>-6</v>
      </c>
      <c r="R58" s="13">
        <v>-5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</row>
    <row r="59" spans="1:32">
      <c r="A59" s="11" t="s">
        <v>7</v>
      </c>
      <c r="B59" s="1"/>
      <c r="C59" s="11" t="s">
        <v>7</v>
      </c>
      <c r="D59" s="1"/>
      <c r="E59" s="14">
        <v>31128.849606</v>
      </c>
      <c r="F59" s="14">
        <v>-39283.483050000003</v>
      </c>
      <c r="G59" s="14">
        <v>-46687</v>
      </c>
      <c r="H59" s="14">
        <v>-12062.90100912755</v>
      </c>
      <c r="I59" s="14">
        <v>36930.721970000006</v>
      </c>
      <c r="J59" s="14">
        <v>-26855.052960000001</v>
      </c>
      <c r="K59" s="2"/>
      <c r="L59" s="14">
        <f t="shared" ref="L59:W59" si="22">SUM(L55:L58)</f>
        <v>-19094</v>
      </c>
      <c r="M59" s="14">
        <f t="shared" si="22"/>
        <v>-9493</v>
      </c>
      <c r="N59" s="14">
        <f t="shared" si="22"/>
        <v>-2336</v>
      </c>
      <c r="O59" s="14">
        <f t="shared" si="22"/>
        <v>-8360.4830499999989</v>
      </c>
      <c r="P59" s="14">
        <f t="shared" si="22"/>
        <v>-2471</v>
      </c>
      <c r="Q59" s="14">
        <f t="shared" si="22"/>
        <v>-6908</v>
      </c>
      <c r="R59" s="14">
        <f t="shared" si="22"/>
        <v>-5828</v>
      </c>
      <c r="S59" s="14">
        <f t="shared" si="22"/>
        <v>-31480</v>
      </c>
      <c r="T59" s="14">
        <f t="shared" si="22"/>
        <v>-1723</v>
      </c>
      <c r="U59" s="14">
        <f t="shared" si="22"/>
        <v>-5151.605509563773</v>
      </c>
      <c r="V59" s="14">
        <f t="shared" si="22"/>
        <v>-6503</v>
      </c>
      <c r="W59" s="14">
        <f t="shared" si="22"/>
        <v>1314.7045004362217</v>
      </c>
      <c r="X59" s="14">
        <v>751</v>
      </c>
      <c r="Y59" s="14">
        <v>-10116.91221</v>
      </c>
      <c r="Z59" s="14">
        <v>-1129.9747800000005</v>
      </c>
      <c r="AA59" s="14">
        <v>47426.608960000005</v>
      </c>
      <c r="AB59" s="14">
        <v>-2799.6542600000002</v>
      </c>
      <c r="AC59" s="14">
        <v>-3360.3142200000002</v>
      </c>
      <c r="AD59" s="14">
        <v>-6198.8352400000003</v>
      </c>
      <c r="AE59" s="14">
        <v>-14496.249239999999</v>
      </c>
      <c r="AF59" s="14">
        <v>-37987.142240000008</v>
      </c>
    </row>
    <row r="63" spans="1:32">
      <c r="A63" s="17" t="s">
        <v>181</v>
      </c>
      <c r="B63" s="1"/>
      <c r="C63" s="17" t="s">
        <v>320</v>
      </c>
      <c r="D63" s="1"/>
      <c r="E63" s="48">
        <v>2020</v>
      </c>
      <c r="F63" s="48">
        <v>2021</v>
      </c>
      <c r="G63" s="48">
        <v>2022</v>
      </c>
      <c r="H63" s="48">
        <v>2023</v>
      </c>
      <c r="I63" s="48">
        <v>2024</v>
      </c>
      <c r="J63" s="48">
        <v>2025</v>
      </c>
      <c r="K63" s="2"/>
      <c r="L63" s="44" t="s">
        <v>8</v>
      </c>
      <c r="M63" s="44" t="s">
        <v>11</v>
      </c>
      <c r="N63" s="44" t="s">
        <v>12</v>
      </c>
      <c r="O63" s="44" t="s">
        <v>13</v>
      </c>
      <c r="P63" s="44" t="s">
        <v>9</v>
      </c>
      <c r="Q63" s="44" t="s">
        <v>14</v>
      </c>
      <c r="R63" s="44" t="s">
        <v>15</v>
      </c>
      <c r="S63" s="44" t="s">
        <v>17</v>
      </c>
      <c r="T63" s="44" t="s">
        <v>10</v>
      </c>
      <c r="U63" s="44" t="s">
        <v>18</v>
      </c>
      <c r="V63" s="44" t="s">
        <v>19</v>
      </c>
      <c r="W63" s="44" t="s">
        <v>16</v>
      </c>
      <c r="X63" s="44" t="s">
        <v>370</v>
      </c>
      <c r="Y63" s="44" t="s">
        <v>374</v>
      </c>
      <c r="Z63" s="44" t="s">
        <v>381</v>
      </c>
      <c r="AA63" s="44" t="s">
        <v>382</v>
      </c>
      <c r="AB63" s="44" t="s">
        <v>385</v>
      </c>
      <c r="AC63" s="44" t="s">
        <v>390</v>
      </c>
      <c r="AD63" s="44" t="s">
        <v>391</v>
      </c>
      <c r="AE63" s="44" t="s">
        <v>392</v>
      </c>
      <c r="AF63" s="44" t="s">
        <v>412</v>
      </c>
    </row>
    <row r="64" spans="1:32">
      <c r="A64" s="16" t="s">
        <v>51</v>
      </c>
      <c r="B64" s="1"/>
      <c r="C64" s="16" t="s">
        <v>254</v>
      </c>
      <c r="D64" s="1"/>
      <c r="E64" s="13">
        <v>12450.179950000011</v>
      </c>
      <c r="F64" s="13">
        <v>25243.241847050012</v>
      </c>
      <c r="G64" s="13">
        <v>25246.776506950009</v>
      </c>
      <c r="H64" s="13">
        <v>20176.679020000036</v>
      </c>
      <c r="I64" s="13">
        <v>26379.312930000011</v>
      </c>
      <c r="J64" s="13">
        <v>8118.7362899999971</v>
      </c>
      <c r="K64" s="2"/>
      <c r="L64" s="13">
        <v>4822</v>
      </c>
      <c r="M64" s="13">
        <v>5223</v>
      </c>
      <c r="N64" s="13">
        <v>7303.777077050001</v>
      </c>
      <c r="O64" s="13">
        <v>7894.4647700000132</v>
      </c>
      <c r="P64" s="13">
        <v>6754.1770599999982</v>
      </c>
      <c r="Q64" s="13">
        <v>6816</v>
      </c>
      <c r="R64" s="13">
        <v>6490</v>
      </c>
      <c r="S64" s="13">
        <v>5186.5994469500101</v>
      </c>
      <c r="T64" s="13">
        <v>5220</v>
      </c>
      <c r="U64" s="13">
        <v>4181.5444700000071</v>
      </c>
      <c r="V64" s="13">
        <v>6171.3384300000116</v>
      </c>
      <c r="W64" s="13">
        <v>4603.7961200000163</v>
      </c>
      <c r="X64" s="13">
        <v>8028</v>
      </c>
      <c r="Y64" s="13">
        <v>7008</v>
      </c>
      <c r="Z64" s="13">
        <v>6492.3083500000357</v>
      </c>
      <c r="AA64" s="13">
        <v>4851.0045799999752</v>
      </c>
      <c r="AB64" s="13">
        <v>2847.8031300000039</v>
      </c>
      <c r="AC64" s="13">
        <v>1223.0048699999952</v>
      </c>
      <c r="AD64" s="13">
        <v>2685.7280300000002</v>
      </c>
      <c r="AE64" s="13">
        <v>1362.2002599999978</v>
      </c>
      <c r="AF64" s="13">
        <v>677.80808999999726</v>
      </c>
    </row>
    <row r="65" spans="1:32">
      <c r="A65" s="16" t="s">
        <v>52</v>
      </c>
      <c r="B65" s="1"/>
      <c r="C65" s="16" t="s">
        <v>321</v>
      </c>
      <c r="D65" s="1"/>
      <c r="E65" s="13">
        <v>-29420.750059999998</v>
      </c>
      <c r="F65" s="13">
        <v>-31162.535310000003</v>
      </c>
      <c r="G65" s="13">
        <v>-32997.153579999998</v>
      </c>
      <c r="H65" s="13">
        <v>-33905.317610000006</v>
      </c>
      <c r="I65" s="13">
        <v>-33535.759330000001</v>
      </c>
      <c r="J65" s="13">
        <v>-36677.677710000004</v>
      </c>
      <c r="K65" s="2"/>
      <c r="L65" s="13">
        <v>-7672</v>
      </c>
      <c r="M65" s="13">
        <v>-7090</v>
      </c>
      <c r="N65" s="13">
        <v>-7446.4125300000014</v>
      </c>
      <c r="O65" s="13">
        <v>-8955.1227800000015</v>
      </c>
      <c r="P65" s="13">
        <v>-8009.2578500000009</v>
      </c>
      <c r="Q65" s="13">
        <v>-7997</v>
      </c>
      <c r="R65" s="13">
        <v>-8623</v>
      </c>
      <c r="S65" s="13">
        <v>-8367.8957299999984</v>
      </c>
      <c r="T65" s="13">
        <v>-8024</v>
      </c>
      <c r="U65" s="13">
        <v>-8591</v>
      </c>
      <c r="V65" s="13">
        <v>-8248.2112300000008</v>
      </c>
      <c r="W65" s="13">
        <v>-9042.1063800000029</v>
      </c>
      <c r="X65" s="13">
        <v>-7084</v>
      </c>
      <c r="Y65" s="13">
        <v>-8959</v>
      </c>
      <c r="Z65" s="13">
        <v>-8245.1949299999997</v>
      </c>
      <c r="AA65" s="13">
        <v>-9247.5643999999993</v>
      </c>
      <c r="AB65" s="13">
        <v>-8063.5405200000014</v>
      </c>
      <c r="AC65" s="13">
        <v>-9301.3377099999998</v>
      </c>
      <c r="AD65" s="13">
        <v>-8980.0851300000013</v>
      </c>
      <c r="AE65" s="13">
        <v>-10332.714349999998</v>
      </c>
      <c r="AF65" s="13">
        <v>-6235.8895900000007</v>
      </c>
    </row>
    <row r="66" spans="1:32">
      <c r="A66" s="16" t="s">
        <v>39</v>
      </c>
      <c r="B66" s="1"/>
      <c r="C66" s="16" t="s">
        <v>322</v>
      </c>
      <c r="D66" s="1"/>
      <c r="E66" s="13">
        <v>-6346.2887799999999</v>
      </c>
      <c r="F66" s="13">
        <v>-3842.3565199999998</v>
      </c>
      <c r="G66" s="13">
        <v>-4750.6662500000002</v>
      </c>
      <c r="H66" s="13">
        <v>-4563</v>
      </c>
      <c r="I66" s="13">
        <v>-3255.1062499999998</v>
      </c>
      <c r="J66" s="13">
        <v>-6463.5852335205254</v>
      </c>
      <c r="K66" s="2"/>
      <c r="L66" s="13">
        <v>-1639.0239999999999</v>
      </c>
      <c r="M66" s="13">
        <v>-719.99919</v>
      </c>
      <c r="N66" s="13">
        <v>-720</v>
      </c>
      <c r="O66" s="13">
        <v>-763.33332999999993</v>
      </c>
      <c r="P66" s="13">
        <v>-871.66624999999999</v>
      </c>
      <c r="Q66" s="13">
        <v>-720</v>
      </c>
      <c r="R66" s="13">
        <v>-1824</v>
      </c>
      <c r="S66" s="13">
        <v>-1335</v>
      </c>
      <c r="T66" s="13">
        <v>-898</v>
      </c>
      <c r="U66" s="13">
        <v>-828</v>
      </c>
      <c r="V66" s="13">
        <v>-767</v>
      </c>
      <c r="W66" s="13">
        <v>-2070</v>
      </c>
      <c r="X66" s="13">
        <v>-750</v>
      </c>
      <c r="Y66" s="13">
        <v>-750</v>
      </c>
      <c r="Z66" s="13">
        <v>-1037.10625</v>
      </c>
      <c r="AA66" s="13">
        <v>-718</v>
      </c>
      <c r="AB66" s="13">
        <v>-1501.3240000000001</v>
      </c>
      <c r="AC66" s="13">
        <v>-1061.3922299999999</v>
      </c>
      <c r="AD66" s="13">
        <v>-2352.4515299999994</v>
      </c>
      <c r="AE66" s="13">
        <v>-1550.4174735205258</v>
      </c>
      <c r="AF66" s="13">
        <v>-944.92034463032394</v>
      </c>
    </row>
    <row r="67" spans="1:32">
      <c r="A67" s="16" t="s">
        <v>53</v>
      </c>
      <c r="B67" s="1"/>
      <c r="C67" s="16" t="s">
        <v>323</v>
      </c>
      <c r="D67" s="1"/>
      <c r="E67" s="13">
        <v>6013.7620500000012</v>
      </c>
      <c r="F67" s="13">
        <v>5431.4209599999995</v>
      </c>
      <c r="G67" s="13">
        <v>5463.3657395527098</v>
      </c>
      <c r="H67" s="13">
        <v>4378.4185499999994</v>
      </c>
      <c r="I67" s="13">
        <v>3379.4988499999999</v>
      </c>
      <c r="J67" s="13">
        <v>2392.89923</v>
      </c>
      <c r="K67" s="2"/>
      <c r="L67" s="13">
        <v>1298</v>
      </c>
      <c r="M67" s="13">
        <v>1280</v>
      </c>
      <c r="N67" s="13">
        <v>1294.3476999999998</v>
      </c>
      <c r="O67" s="13">
        <v>1559.0732600000001</v>
      </c>
      <c r="P67" s="13">
        <v>1307</v>
      </c>
      <c r="Q67" s="13">
        <v>1244</v>
      </c>
      <c r="R67" s="13">
        <v>1569</v>
      </c>
      <c r="S67" s="13">
        <v>1343.3657395527098</v>
      </c>
      <c r="T67" s="13">
        <v>1301</v>
      </c>
      <c r="U67" s="13">
        <v>1211.91004</v>
      </c>
      <c r="V67" s="13">
        <v>946.05993000000001</v>
      </c>
      <c r="W67" s="13">
        <v>919.44857999999988</v>
      </c>
      <c r="X67" s="13">
        <v>924</v>
      </c>
      <c r="Y67" s="13">
        <v>850</v>
      </c>
      <c r="Z67" s="13">
        <v>841.03667999999982</v>
      </c>
      <c r="AA67" s="13">
        <v>764.46217000000013</v>
      </c>
      <c r="AB67" s="13">
        <v>617.97518000000002</v>
      </c>
      <c r="AC67" s="13">
        <v>618.35435999999993</v>
      </c>
      <c r="AD67" s="13">
        <v>599.55797000000007</v>
      </c>
      <c r="AE67" s="13">
        <v>557.01171999999997</v>
      </c>
      <c r="AF67" s="13">
        <v>536.81358</v>
      </c>
    </row>
    <row r="68" spans="1:32">
      <c r="A68" s="16" t="s">
        <v>54</v>
      </c>
      <c r="B68" s="1"/>
      <c r="C68" s="16" t="s">
        <v>324</v>
      </c>
      <c r="D68" s="1"/>
      <c r="E68" s="13">
        <v>31129</v>
      </c>
      <c r="F68" s="13">
        <v>-39283.483050000003</v>
      </c>
      <c r="G68" s="13">
        <v>-46687</v>
      </c>
      <c r="H68" s="13">
        <v>-12062.674418691327</v>
      </c>
      <c r="I68" s="13">
        <v>36930.634180000008</v>
      </c>
      <c r="J68" s="13">
        <v>-26855.052960000001</v>
      </c>
      <c r="K68" s="2"/>
      <c r="L68" s="13">
        <v>-19094</v>
      </c>
      <c r="M68" s="13">
        <v>-9493</v>
      </c>
      <c r="N68" s="13">
        <v>-2336</v>
      </c>
      <c r="O68" s="13">
        <v>-8360.4830500000007</v>
      </c>
      <c r="P68" s="13">
        <v>-2470</v>
      </c>
      <c r="Q68" s="13">
        <v>-6909</v>
      </c>
      <c r="R68" s="13">
        <v>-5828</v>
      </c>
      <c r="S68" s="13">
        <v>-31479.999999999996</v>
      </c>
      <c r="T68" s="13">
        <v>-1723</v>
      </c>
      <c r="U68" s="13">
        <v>-5151.605509563773</v>
      </c>
      <c r="V68" s="13">
        <v>-6502.7734095637761</v>
      </c>
      <c r="W68" s="13">
        <v>1314.7045004362217</v>
      </c>
      <c r="X68" s="13">
        <v>751</v>
      </c>
      <c r="Y68" s="13">
        <v>-10117</v>
      </c>
      <c r="Z68" s="13">
        <v>-1129.9747800000005</v>
      </c>
      <c r="AA68" s="13">
        <v>47426.608960000005</v>
      </c>
      <c r="AB68" s="13">
        <v>-2799.6542600000002</v>
      </c>
      <c r="AC68" s="13">
        <v>-3360.3142200000002</v>
      </c>
      <c r="AD68" s="13">
        <v>-6198.8352400000003</v>
      </c>
      <c r="AE68" s="13">
        <v>-14496.249239999999</v>
      </c>
      <c r="AF68" s="13">
        <v>-37987.142240000008</v>
      </c>
    </row>
    <row r="69" spans="1:32">
      <c r="A69" s="18" t="s">
        <v>55</v>
      </c>
      <c r="B69" s="15"/>
      <c r="C69" s="18" t="s">
        <v>325</v>
      </c>
      <c r="D69" s="15"/>
      <c r="E69" s="51">
        <v>13825.903160000016</v>
      </c>
      <c r="F69" s="51">
        <v>-43613.712072949995</v>
      </c>
      <c r="G69" s="51">
        <v>-53724.67758349728</v>
      </c>
      <c r="H69" s="51">
        <v>-25975.894458691298</v>
      </c>
      <c r="I69" s="51">
        <v>29897.580380000014</v>
      </c>
      <c r="J69" s="51">
        <v>-59484.680383520521</v>
      </c>
      <c r="K69" s="52"/>
      <c r="L69" s="53">
        <f t="shared" ref="L69:W69" si="23">+SUM(L64:L68)</f>
        <v>-22285.023999999998</v>
      </c>
      <c r="M69" s="53">
        <f t="shared" si="23"/>
        <v>-10799.99919</v>
      </c>
      <c r="N69" s="53">
        <f t="shared" si="23"/>
        <v>-1904.2877529500006</v>
      </c>
      <c r="O69" s="53">
        <f t="shared" si="23"/>
        <v>-8625.4011299999893</v>
      </c>
      <c r="P69" s="53">
        <f t="shared" si="23"/>
        <v>-3289.7470400000029</v>
      </c>
      <c r="Q69" s="53">
        <f t="shared" si="23"/>
        <v>-7566</v>
      </c>
      <c r="R69" s="53">
        <f t="shared" si="23"/>
        <v>-8216</v>
      </c>
      <c r="S69" s="53">
        <f t="shared" si="23"/>
        <v>-34652.930543497278</v>
      </c>
      <c r="T69" s="53">
        <f t="shared" si="23"/>
        <v>-4124</v>
      </c>
      <c r="U69" s="53">
        <f t="shared" si="23"/>
        <v>-9177.1509995637662</v>
      </c>
      <c r="V69" s="53">
        <f t="shared" si="23"/>
        <v>-8400.5862795637659</v>
      </c>
      <c r="W69" s="53">
        <f t="shared" si="23"/>
        <v>-4274.1571795637647</v>
      </c>
      <c r="X69" s="53">
        <v>1869</v>
      </c>
      <c r="Y69" s="53">
        <v>-11968</v>
      </c>
      <c r="Z69" s="53">
        <v>-3078.9309299999645</v>
      </c>
      <c r="AA69" s="53">
        <v>43075.51130999998</v>
      </c>
      <c r="AB69" s="53">
        <v>-8898.740469999997</v>
      </c>
      <c r="AC69" s="53">
        <v>-11880.684930000005</v>
      </c>
      <c r="AD69" s="53">
        <v>-14245.0859</v>
      </c>
      <c r="AE69" s="53">
        <v>-24460.169083520523</v>
      </c>
      <c r="AF69" s="53">
        <v>-43953.330504630336</v>
      </c>
    </row>
    <row r="70" spans="1:32">
      <c r="A70" s="3" t="s">
        <v>56</v>
      </c>
      <c r="C70" s="3" t="s">
        <v>326</v>
      </c>
      <c r="E70" s="13">
        <v>-47336.432529999991</v>
      </c>
      <c r="F70" s="54">
        <v>7926.2496394998725</v>
      </c>
      <c r="G70" s="54">
        <v>17325.527610500038</v>
      </c>
      <c r="H70" s="54">
        <v>11874.702989999996</v>
      </c>
      <c r="I70" s="54">
        <v>-54102.048709999995</v>
      </c>
      <c r="J70" s="54">
        <v>-5320</v>
      </c>
      <c r="K70" s="2"/>
      <c r="L70" s="13">
        <v>1869.03287</v>
      </c>
      <c r="M70" s="13">
        <v>852.4513800000002</v>
      </c>
      <c r="N70" s="13">
        <v>-113.20711999999958</v>
      </c>
      <c r="O70" s="13">
        <v>5317.9725094998721</v>
      </c>
      <c r="P70" s="13">
        <v>325.4963205000422</v>
      </c>
      <c r="Q70" s="13">
        <v>2111</v>
      </c>
      <c r="R70" s="13">
        <v>-1189</v>
      </c>
      <c r="S70" s="13">
        <v>16079.031289999997</v>
      </c>
      <c r="T70" s="13">
        <v>-93</v>
      </c>
      <c r="U70" s="13">
        <v>-33.179000000000002</v>
      </c>
      <c r="V70" s="13">
        <v>1294.8872600000007</v>
      </c>
      <c r="W70" s="13">
        <v>10705.994729999995</v>
      </c>
      <c r="X70" s="13">
        <v>4</v>
      </c>
      <c r="Y70" s="13">
        <v>1978</v>
      </c>
      <c r="Z70" s="13">
        <v>-4239.3284900000026</v>
      </c>
      <c r="AA70" s="13">
        <v>-51844.720219999996</v>
      </c>
      <c r="AB70" s="13">
        <v>-170</v>
      </c>
      <c r="AC70" s="13">
        <v>-250</v>
      </c>
      <c r="AD70" s="13">
        <v>-303</v>
      </c>
      <c r="AE70" s="13">
        <v>-4597</v>
      </c>
      <c r="AF70" s="13">
        <v>8061</v>
      </c>
    </row>
    <row r="71" spans="1:32">
      <c r="A71" s="3" t="s">
        <v>57</v>
      </c>
      <c r="C71" s="3" t="s">
        <v>327</v>
      </c>
      <c r="E71" s="13">
        <v>-10324.59463</v>
      </c>
      <c r="F71" s="54">
        <v>-947.81439000000023</v>
      </c>
      <c r="G71" s="54">
        <v>121.69697000000144</v>
      </c>
      <c r="H71" s="54">
        <v>-2601.0182899999982</v>
      </c>
      <c r="I71" s="54">
        <v>-601.34534999999914</v>
      </c>
      <c r="J71" s="54">
        <v>13725</v>
      </c>
      <c r="L71" s="13">
        <v>-170.03067999999996</v>
      </c>
      <c r="M71" s="13">
        <v>-84.507260000000088</v>
      </c>
      <c r="N71" s="13">
        <v>-839.99116000000004</v>
      </c>
      <c r="O71" s="13">
        <v>146.71471</v>
      </c>
      <c r="P71" s="13">
        <v>-600.20150000000001</v>
      </c>
      <c r="Q71" s="13">
        <v>-593</v>
      </c>
      <c r="R71" s="13">
        <v>1652</v>
      </c>
      <c r="S71" s="13">
        <v>-337.10152999999843</v>
      </c>
      <c r="T71" s="13">
        <v>-5195</v>
      </c>
      <c r="U71" s="13">
        <v>-387.22753999999964</v>
      </c>
      <c r="V71" s="13">
        <v>-100.99867999999961</v>
      </c>
      <c r="W71" s="13">
        <v>3082.2079300000014</v>
      </c>
      <c r="X71" s="13">
        <v>-1434</v>
      </c>
      <c r="Y71" s="13">
        <v>-238</v>
      </c>
      <c r="Z71" s="13">
        <v>-137.54300999999981</v>
      </c>
      <c r="AA71" s="13">
        <v>1208.1976600000007</v>
      </c>
      <c r="AB71" s="13">
        <v>707</v>
      </c>
      <c r="AC71" s="13">
        <v>-11</v>
      </c>
      <c r="AD71" s="13">
        <v>894</v>
      </c>
      <c r="AE71" s="13">
        <v>12135</v>
      </c>
      <c r="AF71" s="13">
        <v>966</v>
      </c>
    </row>
    <row r="72" spans="1:32">
      <c r="A72" s="3" t="s">
        <v>58</v>
      </c>
      <c r="C72" s="3" t="s">
        <v>328</v>
      </c>
      <c r="E72" s="13">
        <v>10259.886520199998</v>
      </c>
      <c r="F72" s="13">
        <v>11189.880369</v>
      </c>
      <c r="G72" s="54">
        <v>17937.880367000002</v>
      </c>
      <c r="H72" s="54">
        <v>18729.76441</v>
      </c>
      <c r="I72" s="54">
        <v>8348.378349999999</v>
      </c>
      <c r="J72" s="54">
        <v>16132.920830000001</v>
      </c>
      <c r="L72" s="13">
        <v>2553.4372499999999</v>
      </c>
      <c r="M72" s="13">
        <v>3114.582429999999</v>
      </c>
      <c r="N72" s="13">
        <v>3198.5476900000003</v>
      </c>
      <c r="O72" s="13">
        <v>2323.3129989999993</v>
      </c>
      <c r="P72" s="13">
        <v>2637.2421469999999</v>
      </c>
      <c r="Q72" s="13">
        <v>5231</v>
      </c>
      <c r="R72" s="13">
        <v>4200</v>
      </c>
      <c r="S72" s="13">
        <v>5869.6382200000007</v>
      </c>
      <c r="T72" s="13">
        <v>5547</v>
      </c>
      <c r="U72" s="13">
        <v>4489.1445399999993</v>
      </c>
      <c r="V72" s="13">
        <v>5104.6997600000004</v>
      </c>
      <c r="W72" s="13">
        <v>3588.92011</v>
      </c>
      <c r="X72" s="13">
        <v>317</v>
      </c>
      <c r="Y72" s="13">
        <v>2802</v>
      </c>
      <c r="Z72" s="13">
        <v>2955.7348200000001</v>
      </c>
      <c r="AA72" s="13">
        <v>2272.6435300000003</v>
      </c>
      <c r="AB72" s="13">
        <v>1597.49773</v>
      </c>
      <c r="AC72" s="13">
        <v>4677.4382100000003</v>
      </c>
      <c r="AD72" s="13">
        <v>4375.4084099999991</v>
      </c>
      <c r="AE72" s="13">
        <v>5483.5764800000015</v>
      </c>
      <c r="AF72" s="13">
        <v>5145.9795299999996</v>
      </c>
    </row>
    <row r="73" spans="1:32">
      <c r="A73" s="3" t="s">
        <v>60</v>
      </c>
      <c r="C73" s="3" t="s">
        <v>329</v>
      </c>
      <c r="E73" s="13">
        <v>27782</v>
      </c>
      <c r="F73" s="13">
        <v>24677.006540000017</v>
      </c>
      <c r="G73" s="54">
        <v>14989.284159999987</v>
      </c>
      <c r="H73" s="54">
        <v>-8361.0756513086635</v>
      </c>
      <c r="I73" s="54">
        <v>16847.588679127548</v>
      </c>
      <c r="J73" s="54">
        <v>16131.24751545182</v>
      </c>
      <c r="L73" s="13">
        <v>16909</v>
      </c>
      <c r="M73" s="13">
        <v>5826</v>
      </c>
      <c r="N73" s="13">
        <v>319</v>
      </c>
      <c r="O73" s="13">
        <v>1623.0065400000151</v>
      </c>
      <c r="P73" s="13">
        <v>627.81468999998697</v>
      </c>
      <c r="Q73" s="13">
        <v>777</v>
      </c>
      <c r="R73" s="13">
        <v>2778</v>
      </c>
      <c r="S73" s="13">
        <v>10805.46947</v>
      </c>
      <c r="T73" s="13">
        <v>2569</v>
      </c>
      <c r="U73" s="13">
        <v>2487.7860795637739</v>
      </c>
      <c r="V73" s="13">
        <v>1523.7121395637739</v>
      </c>
      <c r="W73" s="13">
        <v>-14941.573870436212</v>
      </c>
      <c r="X73" s="13">
        <v>550</v>
      </c>
      <c r="Y73" s="13">
        <v>7766</v>
      </c>
      <c r="Z73" s="13">
        <v>4672.7755695637743</v>
      </c>
      <c r="AA73" s="13">
        <v>3858.8131095637732</v>
      </c>
      <c r="AB73" s="13">
        <v>2925.4633460323139</v>
      </c>
      <c r="AC73" s="13">
        <v>2093.8354060323145</v>
      </c>
      <c r="AD73" s="13">
        <v>6380.1136260323146</v>
      </c>
      <c r="AE73" s="13">
        <v>4731.8351373548776</v>
      </c>
      <c r="AF73" s="13">
        <v>25757.239269999998</v>
      </c>
    </row>
    <row r="74" spans="1:32">
      <c r="A74" s="18" t="s">
        <v>59</v>
      </c>
      <c r="B74" s="15"/>
      <c r="C74" s="18" t="s">
        <v>330</v>
      </c>
      <c r="D74" s="15"/>
      <c r="E74" s="51">
        <v>-5793.2374797999801</v>
      </c>
      <c r="F74" s="51">
        <v>-770.3899144501047</v>
      </c>
      <c r="G74" s="51">
        <v>-3350.2884759972494</v>
      </c>
      <c r="H74" s="51">
        <v>-6332.5209999999643</v>
      </c>
      <c r="I74" s="51">
        <v>391.15334912756543</v>
      </c>
      <c r="J74" s="51">
        <v>-18815.512038068704</v>
      </c>
      <c r="L74" s="53">
        <v>-1123.5845599999993</v>
      </c>
      <c r="M74" s="53">
        <v>-1091.4726400000018</v>
      </c>
      <c r="N74" s="53">
        <v>660.06165705000012</v>
      </c>
      <c r="O74" s="53">
        <v>785.60562849989742</v>
      </c>
      <c r="P74" s="53">
        <v>-299.39538249997395</v>
      </c>
      <c r="Q74" s="53">
        <v>-40</v>
      </c>
      <c r="R74" s="53">
        <v>-775</v>
      </c>
      <c r="S74" s="53">
        <v>-2235.8930934972777</v>
      </c>
      <c r="T74" s="53">
        <v>-1296</v>
      </c>
      <c r="U74" s="53">
        <v>-2620</v>
      </c>
      <c r="V74" s="53">
        <v>-578.28579999999079</v>
      </c>
      <c r="W74" s="53">
        <v>-1838.6082799999822</v>
      </c>
      <c r="X74" s="53">
        <v>1306</v>
      </c>
      <c r="Y74" s="53">
        <v>340</v>
      </c>
      <c r="Z74" s="53">
        <v>172.70795956380698</v>
      </c>
      <c r="AA74" s="53">
        <v>-1428.5546104362415</v>
      </c>
      <c r="AB74" s="53">
        <v>-3839.7793939676831</v>
      </c>
      <c r="AC74" s="53">
        <v>-5371.4113139676901</v>
      </c>
      <c r="AD74" s="53">
        <v>-2898.5638639676872</v>
      </c>
      <c r="AE74" s="53">
        <v>-6705.7574661656436</v>
      </c>
      <c r="AF74" s="53">
        <v>-4023.111704630337</v>
      </c>
    </row>
    <row r="75" spans="1:32"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</row>
    <row r="76" spans="1:32">
      <c r="Y76" s="87"/>
      <c r="Z76" s="87"/>
      <c r="AA76" s="87"/>
      <c r="AB76" s="87"/>
      <c r="AC76" s="87"/>
      <c r="AD76" s="87"/>
      <c r="AE76" s="87"/>
      <c r="AF76" s="87"/>
    </row>
    <row r="77" spans="1:32"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98"/>
      <c r="Z77" s="98"/>
      <c r="AA77" s="98"/>
      <c r="AB77" s="98"/>
      <c r="AC77" s="98"/>
      <c r="AD77" s="98"/>
      <c r="AE77" s="98"/>
      <c r="AF77" s="98"/>
    </row>
    <row r="78" spans="1:32">
      <c r="A78" s="17" t="s">
        <v>61</v>
      </c>
      <c r="B78" s="1"/>
      <c r="C78" s="17" t="s">
        <v>310</v>
      </c>
      <c r="D78" s="1"/>
      <c r="E78" s="48">
        <v>2020</v>
      </c>
      <c r="F78" s="48">
        <v>2021</v>
      </c>
      <c r="G78" s="48">
        <v>2022</v>
      </c>
      <c r="H78" s="48">
        <v>2023</v>
      </c>
      <c r="I78" s="48">
        <v>2024</v>
      </c>
      <c r="J78" s="48">
        <v>2025</v>
      </c>
      <c r="K78" s="2"/>
      <c r="L78" s="44" t="s">
        <v>8</v>
      </c>
      <c r="M78" s="44" t="s">
        <v>11</v>
      </c>
      <c r="N78" s="44" t="s">
        <v>12</v>
      </c>
      <c r="O78" s="44" t="s">
        <v>13</v>
      </c>
      <c r="P78" s="44" t="s">
        <v>9</v>
      </c>
      <c r="Q78" s="44" t="s">
        <v>14</v>
      </c>
      <c r="R78" s="44" t="s">
        <v>15</v>
      </c>
      <c r="S78" s="44" t="s">
        <v>17</v>
      </c>
      <c r="T78" s="44" t="s">
        <v>10</v>
      </c>
      <c r="U78" s="44" t="s">
        <v>18</v>
      </c>
      <c r="V78" s="44" t="s">
        <v>19</v>
      </c>
      <c r="W78" s="44" t="s">
        <v>16</v>
      </c>
      <c r="X78" s="44" t="s">
        <v>370</v>
      </c>
      <c r="Y78" s="44" t="s">
        <v>374</v>
      </c>
      <c r="Z78" s="44" t="s">
        <v>381</v>
      </c>
      <c r="AA78" s="44" t="s">
        <v>382</v>
      </c>
      <c r="AB78" s="44" t="s">
        <v>385</v>
      </c>
      <c r="AC78" s="44" t="s">
        <v>390</v>
      </c>
      <c r="AD78" s="44" t="s">
        <v>391</v>
      </c>
      <c r="AE78" s="44" t="s">
        <v>392</v>
      </c>
      <c r="AF78" s="44" t="s">
        <v>412</v>
      </c>
    </row>
    <row r="79" spans="1:32" ht="14.25" customHeight="1">
      <c r="A79" s="16" t="s">
        <v>62</v>
      </c>
      <c r="B79" s="1"/>
      <c r="C79" s="16" t="s">
        <v>274</v>
      </c>
      <c r="D79" s="1"/>
      <c r="E79" s="13">
        <v>19222</v>
      </c>
      <c r="F79" s="13">
        <v>20943</v>
      </c>
      <c r="G79" s="13">
        <v>27128</v>
      </c>
      <c r="H79" s="13">
        <v>18140</v>
      </c>
      <c r="I79" s="13">
        <v>35427</v>
      </c>
      <c r="J79" s="13">
        <v>13950</v>
      </c>
      <c r="K79" s="2"/>
      <c r="L79" s="13">
        <v>18521</v>
      </c>
      <c r="M79" s="13">
        <v>19429</v>
      </c>
      <c r="N79" s="26">
        <v>20701</v>
      </c>
      <c r="O79" s="26">
        <v>20943</v>
      </c>
      <c r="P79" s="13">
        <v>29991</v>
      </c>
      <c r="Q79" s="2">
        <v>26430</v>
      </c>
      <c r="R79" s="26">
        <v>25272</v>
      </c>
      <c r="S79" s="26">
        <v>27128</v>
      </c>
      <c r="T79" s="13">
        <v>19202</v>
      </c>
      <c r="U79" s="13">
        <v>19645</v>
      </c>
      <c r="V79" s="13">
        <v>25084</v>
      </c>
      <c r="W79" s="26">
        <v>18140</v>
      </c>
      <c r="X79" s="26">
        <v>32635</v>
      </c>
      <c r="Y79" s="26">
        <v>35533</v>
      </c>
      <c r="Z79" s="26">
        <v>34372</v>
      </c>
      <c r="AA79" s="26">
        <v>35427</v>
      </c>
      <c r="AB79" s="26">
        <v>34339</v>
      </c>
      <c r="AC79" s="26">
        <v>21456</v>
      </c>
      <c r="AD79" s="26">
        <v>17078</v>
      </c>
      <c r="AE79" s="26">
        <v>13950</v>
      </c>
      <c r="AF79" s="26">
        <v>14597</v>
      </c>
    </row>
    <row r="80" spans="1:32">
      <c r="A80" s="16" t="s">
        <v>63</v>
      </c>
      <c r="B80" s="1"/>
      <c r="C80" s="16" t="s">
        <v>275</v>
      </c>
      <c r="D80" s="1"/>
      <c r="E80" s="13">
        <v>31932</v>
      </c>
      <c r="F80" s="13">
        <v>41127</v>
      </c>
      <c r="G80" s="13">
        <v>39247</v>
      </c>
      <c r="H80" s="13">
        <v>32678</v>
      </c>
      <c r="I80" s="13">
        <v>26930</v>
      </c>
      <c r="J80" s="13">
        <v>20620</v>
      </c>
      <c r="K80" s="2"/>
      <c r="L80" s="13">
        <v>33937</v>
      </c>
      <c r="M80" s="13">
        <v>36404</v>
      </c>
      <c r="N80" s="26">
        <v>39654</v>
      </c>
      <c r="O80" s="26">
        <v>41127</v>
      </c>
      <c r="P80" s="13">
        <v>45160</v>
      </c>
      <c r="Q80" s="2">
        <v>46372</v>
      </c>
      <c r="R80" s="26">
        <v>45530</v>
      </c>
      <c r="S80" s="26">
        <v>39247</v>
      </c>
      <c r="T80" s="13">
        <v>36933</v>
      </c>
      <c r="U80" s="13">
        <v>36877</v>
      </c>
      <c r="V80" s="13">
        <v>33745</v>
      </c>
      <c r="W80" s="26">
        <v>32678</v>
      </c>
      <c r="X80" s="26">
        <v>33475</v>
      </c>
      <c r="Y80" s="26">
        <v>30730</v>
      </c>
      <c r="Z80" s="26">
        <v>24521</v>
      </c>
      <c r="AA80" s="26">
        <v>26930</v>
      </c>
      <c r="AB80" s="26">
        <v>26546</v>
      </c>
      <c r="AC80" s="26">
        <v>25113</v>
      </c>
      <c r="AD80" s="26">
        <v>21464</v>
      </c>
      <c r="AE80" s="26">
        <v>20620</v>
      </c>
      <c r="AF80" s="26">
        <v>22053</v>
      </c>
    </row>
    <row r="81" spans="1:32">
      <c r="A81" s="16" t="s">
        <v>64</v>
      </c>
      <c r="B81" s="1"/>
      <c r="C81" s="16" t="s">
        <v>311</v>
      </c>
      <c r="D81" s="1"/>
      <c r="E81" s="13">
        <v>5813</v>
      </c>
      <c r="F81" s="13">
        <v>5669</v>
      </c>
      <c r="G81" s="13">
        <v>6703</v>
      </c>
      <c r="H81" s="13">
        <v>7522</v>
      </c>
      <c r="I81" s="13">
        <v>964</v>
      </c>
      <c r="J81" s="13">
        <v>504</v>
      </c>
      <c r="K81" s="2"/>
      <c r="L81" s="13">
        <v>5745</v>
      </c>
      <c r="M81" s="13">
        <v>5263.5030399999987</v>
      </c>
      <c r="N81" s="26">
        <v>6247.6679800000002</v>
      </c>
      <c r="O81" s="26">
        <v>5669</v>
      </c>
      <c r="P81" s="13">
        <v>5323</v>
      </c>
      <c r="Q81" s="2">
        <v>5741</v>
      </c>
      <c r="R81" s="26">
        <v>5718</v>
      </c>
      <c r="S81" s="26">
        <v>6703</v>
      </c>
      <c r="T81" s="13">
        <v>4106</v>
      </c>
      <c r="U81" s="13">
        <v>4541</v>
      </c>
      <c r="V81" s="13">
        <v>3993</v>
      </c>
      <c r="W81" s="26">
        <v>7522</v>
      </c>
      <c r="X81" s="26">
        <v>7331</v>
      </c>
      <c r="Y81" s="26">
        <v>6627</v>
      </c>
      <c r="Z81" s="26">
        <v>3611</v>
      </c>
      <c r="AA81" s="26">
        <v>964</v>
      </c>
      <c r="AB81" s="26">
        <v>439</v>
      </c>
      <c r="AC81" s="26">
        <v>1082</v>
      </c>
      <c r="AD81" s="26">
        <v>496</v>
      </c>
      <c r="AE81" s="26">
        <v>504</v>
      </c>
      <c r="AF81" s="26">
        <v>1131</v>
      </c>
    </row>
    <row r="82" spans="1:32">
      <c r="A82" s="16" t="s">
        <v>65</v>
      </c>
      <c r="B82" s="1"/>
      <c r="C82" s="16" t="s">
        <v>312</v>
      </c>
      <c r="D82" s="1"/>
      <c r="E82" s="13">
        <v>29884</v>
      </c>
      <c r="F82" s="13">
        <v>64608</v>
      </c>
      <c r="G82" s="13">
        <v>51160</v>
      </c>
      <c r="H82" s="13">
        <v>40700.844170000004</v>
      </c>
      <c r="I82" s="13">
        <v>31017.017830000004</v>
      </c>
      <c r="J82" s="13">
        <v>22626.805180000003</v>
      </c>
      <c r="K82" s="2"/>
      <c r="L82" s="13">
        <v>30104</v>
      </c>
      <c r="M82" s="13">
        <v>29619.066529999996</v>
      </c>
      <c r="N82" s="26">
        <v>62480.519990000001</v>
      </c>
      <c r="O82" s="26">
        <v>64608</v>
      </c>
      <c r="P82" s="13">
        <v>62241</v>
      </c>
      <c r="Q82" s="55">
        <v>62847</v>
      </c>
      <c r="R82" s="26">
        <v>54090.117390000007</v>
      </c>
      <c r="S82" s="26">
        <v>51160</v>
      </c>
      <c r="T82" s="13">
        <v>44603.061300000001</v>
      </c>
      <c r="U82" s="13">
        <v>44167.061300000001</v>
      </c>
      <c r="V82" s="13">
        <v>45204.061300000001</v>
      </c>
      <c r="W82" s="26">
        <v>40700.844170000004</v>
      </c>
      <c r="X82" s="26">
        <v>40469</v>
      </c>
      <c r="Y82" s="26">
        <v>37736</v>
      </c>
      <c r="Z82" s="26">
        <v>32565.722870000001</v>
      </c>
      <c r="AA82" s="26">
        <v>31017.017830000004</v>
      </c>
      <c r="AB82" s="26">
        <v>24773.180320000003</v>
      </c>
      <c r="AC82" s="26">
        <v>23670.886420000003</v>
      </c>
      <c r="AD82" s="26">
        <v>23848.200140000004</v>
      </c>
      <c r="AE82" s="26">
        <v>22626.805180000003</v>
      </c>
      <c r="AF82" s="26">
        <v>22822.534890000003</v>
      </c>
    </row>
    <row r="83" spans="1:32" ht="14.25" customHeight="1">
      <c r="A83" s="16" t="s">
        <v>66</v>
      </c>
      <c r="B83" s="1"/>
      <c r="C83" s="16" t="s">
        <v>277</v>
      </c>
      <c r="D83" s="1"/>
      <c r="E83" s="13">
        <v>14947</v>
      </c>
      <c r="F83" s="13">
        <v>33377</v>
      </c>
      <c r="G83" s="13">
        <v>4549</v>
      </c>
      <c r="H83" s="13">
        <v>5612</v>
      </c>
      <c r="I83" s="13">
        <v>4675</v>
      </c>
      <c r="J83" s="13">
        <v>23452</v>
      </c>
      <c r="K83" s="2"/>
      <c r="L83" s="13">
        <v>0</v>
      </c>
      <c r="M83" s="13">
        <v>0</v>
      </c>
      <c r="N83" s="26">
        <v>33041.912670000005</v>
      </c>
      <c r="O83" s="26">
        <v>33377</v>
      </c>
      <c r="P83" s="13">
        <v>34870</v>
      </c>
      <c r="Q83" s="55">
        <v>39239</v>
      </c>
      <c r="R83" s="26">
        <v>50372</v>
      </c>
      <c r="S83" s="26">
        <v>4549</v>
      </c>
      <c r="T83" s="13">
        <v>4574</v>
      </c>
      <c r="U83" s="13">
        <v>3456</v>
      </c>
      <c r="V83" s="13">
        <v>5685</v>
      </c>
      <c r="W83" s="26">
        <v>5612</v>
      </c>
      <c r="X83" s="26">
        <v>5601</v>
      </c>
      <c r="Y83" s="26">
        <v>5244</v>
      </c>
      <c r="Z83" s="26">
        <v>6234</v>
      </c>
      <c r="AA83" s="26">
        <v>4675</v>
      </c>
      <c r="AB83" s="26">
        <v>2366</v>
      </c>
      <c r="AC83" s="26">
        <v>3651</v>
      </c>
      <c r="AD83" s="26">
        <v>15885</v>
      </c>
      <c r="AE83" s="26">
        <v>23452</v>
      </c>
      <c r="AF83" s="26">
        <v>46902</v>
      </c>
    </row>
    <row r="84" spans="1:32" s="12" customFormat="1" ht="14.25">
      <c r="A84" s="5" t="s">
        <v>67</v>
      </c>
      <c r="C84" s="5" t="s">
        <v>272</v>
      </c>
      <c r="E84" s="19">
        <v>101798</v>
      </c>
      <c r="F84" s="19">
        <v>165724</v>
      </c>
      <c r="G84" s="19">
        <v>128787</v>
      </c>
      <c r="H84" s="19">
        <v>104652.84417</v>
      </c>
      <c r="I84" s="20">
        <v>99013.017829999997</v>
      </c>
      <c r="J84" s="20">
        <v>81152.805179999996</v>
      </c>
      <c r="K84" s="52"/>
      <c r="L84" s="19">
        <v>88307</v>
      </c>
      <c r="M84" s="19">
        <v>90715.569569999992</v>
      </c>
      <c r="N84" s="27">
        <v>162125.10064000002</v>
      </c>
      <c r="O84" s="27">
        <v>165724</v>
      </c>
      <c r="P84" s="19">
        <v>177585</v>
      </c>
      <c r="Q84" s="19">
        <v>180629</v>
      </c>
      <c r="R84" s="27">
        <v>180982.11739</v>
      </c>
      <c r="S84" s="27">
        <v>128787</v>
      </c>
      <c r="T84" s="27">
        <v>109418.0613</v>
      </c>
      <c r="U84" s="27">
        <v>108686.0613</v>
      </c>
      <c r="V84" s="27">
        <v>113711.0613</v>
      </c>
      <c r="W84" s="27">
        <v>104652.84417</v>
      </c>
      <c r="X84" s="27">
        <v>119511</v>
      </c>
      <c r="Y84" s="27">
        <f>SUM(Y79:Y83)</f>
        <v>115870</v>
      </c>
      <c r="Z84" s="27">
        <v>101303.72287</v>
      </c>
      <c r="AA84" s="27">
        <v>99013.017829999997</v>
      </c>
      <c r="AB84" s="27">
        <v>88463.180319999999</v>
      </c>
      <c r="AC84" s="27">
        <v>74972.886419999995</v>
      </c>
      <c r="AD84" s="27">
        <v>78771.200140000001</v>
      </c>
      <c r="AE84" s="27">
        <v>81152.805179999996</v>
      </c>
      <c r="AF84" s="27">
        <v>107505.53489000001</v>
      </c>
    </row>
    <row r="85" spans="1:32">
      <c r="A85" s="3" t="s">
        <v>68</v>
      </c>
      <c r="C85" s="3" t="s">
        <v>313</v>
      </c>
      <c r="E85" s="13">
        <v>11304</v>
      </c>
      <c r="F85" s="13">
        <v>11171</v>
      </c>
      <c r="G85" s="13">
        <v>15804.643708599986</v>
      </c>
      <c r="H85" s="13">
        <v>15072</v>
      </c>
      <c r="I85" s="13">
        <v>17734</v>
      </c>
      <c r="J85" s="13">
        <v>26242</v>
      </c>
      <c r="L85" s="45">
        <v>12236</v>
      </c>
      <c r="M85" s="45">
        <v>11859</v>
      </c>
      <c r="N85" s="45">
        <v>13168</v>
      </c>
      <c r="O85" s="45">
        <v>11171</v>
      </c>
      <c r="P85" s="45">
        <v>17842</v>
      </c>
      <c r="Q85" s="2">
        <v>15373</v>
      </c>
      <c r="R85" s="45">
        <v>17639</v>
      </c>
      <c r="S85" s="45">
        <v>15804.643708599986</v>
      </c>
      <c r="T85" s="45">
        <v>15736</v>
      </c>
      <c r="U85" s="45">
        <v>16614</v>
      </c>
      <c r="V85" s="45">
        <v>16407</v>
      </c>
      <c r="W85" s="45">
        <v>15072</v>
      </c>
      <c r="X85" s="45">
        <v>16530</v>
      </c>
      <c r="Y85" s="45">
        <v>15133</v>
      </c>
      <c r="Z85" s="45">
        <v>16315</v>
      </c>
      <c r="AA85" s="45">
        <v>17734</v>
      </c>
      <c r="AB85" s="45">
        <v>20944</v>
      </c>
      <c r="AC85" s="45">
        <v>22384</v>
      </c>
      <c r="AD85" s="45">
        <v>20299</v>
      </c>
      <c r="AE85" s="45">
        <v>26242</v>
      </c>
      <c r="AF85" s="45">
        <v>29139</v>
      </c>
    </row>
    <row r="86" spans="1:32">
      <c r="A86" s="3" t="s">
        <v>69</v>
      </c>
      <c r="C86" s="3" t="s">
        <v>293</v>
      </c>
      <c r="E86" s="13">
        <v>6623</v>
      </c>
      <c r="F86" s="13">
        <v>9237</v>
      </c>
      <c r="G86" s="13">
        <v>8037</v>
      </c>
      <c r="H86" s="13">
        <v>1161</v>
      </c>
      <c r="I86" s="13">
        <v>6773</v>
      </c>
      <c r="J86" s="13">
        <v>690</v>
      </c>
      <c r="L86" s="45">
        <v>7235</v>
      </c>
      <c r="M86" s="45">
        <v>8083</v>
      </c>
      <c r="N86" s="45">
        <v>8764</v>
      </c>
      <c r="O86" s="45">
        <v>9237</v>
      </c>
      <c r="P86" s="45">
        <v>9398</v>
      </c>
      <c r="Q86" s="2">
        <v>10377</v>
      </c>
      <c r="R86" s="45">
        <v>8815</v>
      </c>
      <c r="S86" s="45">
        <v>8037</v>
      </c>
      <c r="T86" s="45">
        <v>8272</v>
      </c>
      <c r="U86" s="45">
        <v>8220</v>
      </c>
      <c r="V86" s="45">
        <v>12155</v>
      </c>
      <c r="W86" s="45">
        <v>1161</v>
      </c>
      <c r="X86" s="45">
        <v>2684</v>
      </c>
      <c r="Y86" s="45">
        <v>2908</v>
      </c>
      <c r="Z86" s="45">
        <v>3019</v>
      </c>
      <c r="AA86" s="45">
        <v>6773</v>
      </c>
      <c r="AB86" s="45">
        <v>7042</v>
      </c>
      <c r="AC86" s="45">
        <v>1308</v>
      </c>
      <c r="AD86" s="45">
        <v>1175</v>
      </c>
      <c r="AE86" s="45">
        <v>690</v>
      </c>
      <c r="AF86" s="45">
        <v>972</v>
      </c>
    </row>
    <row r="87" spans="1:32">
      <c r="A87" s="3" t="s">
        <v>70</v>
      </c>
      <c r="C87" s="3" t="s">
        <v>314</v>
      </c>
      <c r="E87" s="13">
        <v>12888</v>
      </c>
      <c r="F87" s="13">
        <v>17793</v>
      </c>
      <c r="G87" s="13">
        <v>25976.766632956169</v>
      </c>
      <c r="H87" s="13">
        <v>22323.020080973281</v>
      </c>
      <c r="I87" s="13">
        <v>22095.937396986483</v>
      </c>
      <c r="J87" s="13">
        <v>72157.462201292015</v>
      </c>
      <c r="L87" s="45">
        <v>18271</v>
      </c>
      <c r="M87" s="45">
        <v>14924</v>
      </c>
      <c r="N87" s="45">
        <v>16046.18181087331</v>
      </c>
      <c r="O87" s="45">
        <v>17793</v>
      </c>
      <c r="P87" s="45">
        <v>18272.787855730177</v>
      </c>
      <c r="Q87" s="2">
        <v>19359.916913867706</v>
      </c>
      <c r="R87" s="45">
        <v>17065</v>
      </c>
      <c r="S87" s="45">
        <v>25976.766632956169</v>
      </c>
      <c r="T87" s="45">
        <v>24101.059563004957</v>
      </c>
      <c r="U87" s="45">
        <v>24291.706727366403</v>
      </c>
      <c r="V87" s="45">
        <v>22850.83015559</v>
      </c>
      <c r="W87" s="45">
        <v>22323.020080973281</v>
      </c>
      <c r="X87" s="45">
        <v>20326</v>
      </c>
      <c r="Y87" s="45">
        <v>20685</v>
      </c>
      <c r="Z87" s="45">
        <v>21113.990419856476</v>
      </c>
      <c r="AA87" s="45">
        <v>22095.937396986483</v>
      </c>
      <c r="AB87" s="45">
        <v>28434.631376601606</v>
      </c>
      <c r="AC87" s="45">
        <v>55463.640110102795</v>
      </c>
      <c r="AD87" s="45">
        <v>64195.109097396395</v>
      </c>
      <c r="AE87" s="45">
        <v>72157.462201292015</v>
      </c>
      <c r="AF87" s="45">
        <v>72014.533216513024</v>
      </c>
    </row>
    <row r="88" spans="1:32">
      <c r="A88" s="3" t="s">
        <v>71</v>
      </c>
      <c r="C88" s="3" t="s">
        <v>315</v>
      </c>
      <c r="E88" s="13">
        <v>3552</v>
      </c>
      <c r="F88" s="13">
        <v>2792</v>
      </c>
      <c r="G88" s="13">
        <v>5698</v>
      </c>
      <c r="H88" s="13">
        <v>5783</v>
      </c>
      <c r="I88" s="13">
        <v>2921.48522</v>
      </c>
      <c r="J88" s="13">
        <v>15317.217669999998</v>
      </c>
      <c r="L88" s="45">
        <v>0</v>
      </c>
      <c r="M88" s="45">
        <v>0</v>
      </c>
      <c r="N88" s="45">
        <v>3638</v>
      </c>
      <c r="O88" s="45">
        <v>2792</v>
      </c>
      <c r="P88" s="45">
        <v>3290</v>
      </c>
      <c r="Q88" s="2">
        <v>4244</v>
      </c>
      <c r="R88" s="45">
        <v>3736</v>
      </c>
      <c r="S88" s="45">
        <v>5698</v>
      </c>
      <c r="T88" s="45">
        <v>8028</v>
      </c>
      <c r="U88" s="45">
        <v>7856</v>
      </c>
      <c r="V88" s="45">
        <v>6072</v>
      </c>
      <c r="W88" s="45">
        <v>5783</v>
      </c>
      <c r="X88" s="45">
        <v>5623</v>
      </c>
      <c r="Y88" s="45">
        <v>5456</v>
      </c>
      <c r="Z88" s="45">
        <v>4112.8879100000004</v>
      </c>
      <c r="AA88" s="45">
        <v>2921.48522</v>
      </c>
      <c r="AB88" s="45">
        <v>3771.2618000000016</v>
      </c>
      <c r="AC88" s="45">
        <v>5396.8405100000009</v>
      </c>
      <c r="AD88" s="45">
        <v>5307.6607000000013</v>
      </c>
      <c r="AE88" s="45">
        <v>15317.217669999998</v>
      </c>
      <c r="AF88" s="45">
        <v>15916.477959999997</v>
      </c>
    </row>
    <row r="89" spans="1:32">
      <c r="A89" s="3" t="s">
        <v>72</v>
      </c>
      <c r="C89" s="3" t="s">
        <v>316</v>
      </c>
      <c r="E89" s="13">
        <v>9183</v>
      </c>
      <c r="F89" s="13">
        <v>4519</v>
      </c>
      <c r="G89" s="13">
        <v>5603.1247000000003</v>
      </c>
      <c r="H89" s="13">
        <v>5492.953300000001</v>
      </c>
      <c r="I89" s="13">
        <v>3581.7842500000002</v>
      </c>
      <c r="J89" s="13">
        <v>7856.5180899999996</v>
      </c>
      <c r="L89" s="45">
        <v>9071</v>
      </c>
      <c r="M89" s="45">
        <v>7859</v>
      </c>
      <c r="N89" s="45">
        <v>5713.2153600000011</v>
      </c>
      <c r="O89" s="45">
        <v>4519</v>
      </c>
      <c r="P89" s="45">
        <v>5374.1145299999998</v>
      </c>
      <c r="Q89" s="2">
        <v>6771.7731300000005</v>
      </c>
      <c r="R89" s="45">
        <v>7776.5167200000005</v>
      </c>
      <c r="S89" s="45">
        <v>5603.1247000000003</v>
      </c>
      <c r="T89" s="45">
        <v>5530.35772</v>
      </c>
      <c r="U89" s="45">
        <v>6727.8652600000005</v>
      </c>
      <c r="V89" s="45">
        <v>7370.2035999999998</v>
      </c>
      <c r="W89" s="45">
        <v>5492.953300000001</v>
      </c>
      <c r="X89" s="45">
        <v>6153</v>
      </c>
      <c r="Y89" s="45">
        <v>7409</v>
      </c>
      <c r="Z89" s="45">
        <v>6610.2175399999996</v>
      </c>
      <c r="AA89" s="45">
        <v>3581.7842500000002</v>
      </c>
      <c r="AB89" s="45">
        <v>5509.14408</v>
      </c>
      <c r="AC89" s="45">
        <v>6394.1190199999992</v>
      </c>
      <c r="AD89" s="45">
        <v>7550.9014900000011</v>
      </c>
      <c r="AE89" s="45">
        <v>7856.5180899999996</v>
      </c>
      <c r="AF89" s="45">
        <v>7825.1250899999995</v>
      </c>
    </row>
    <row r="90" spans="1:32" s="12" customFormat="1" ht="14.25">
      <c r="A90" s="5" t="s">
        <v>73</v>
      </c>
      <c r="C90" s="5" t="s">
        <v>317</v>
      </c>
      <c r="E90" s="19">
        <v>43550</v>
      </c>
      <c r="F90" s="19">
        <v>45513</v>
      </c>
      <c r="G90" s="19">
        <v>61119.535041556155</v>
      </c>
      <c r="H90" s="19">
        <v>49831.973380973279</v>
      </c>
      <c r="I90" s="20">
        <v>53106.206866986482</v>
      </c>
      <c r="J90" s="20">
        <v>122263.19796129201</v>
      </c>
      <c r="K90" s="56"/>
      <c r="L90" s="19">
        <v>46813</v>
      </c>
      <c r="M90" s="19">
        <v>42725</v>
      </c>
      <c r="N90" s="27">
        <v>47329.397170873315</v>
      </c>
      <c r="O90" s="27">
        <v>45513</v>
      </c>
      <c r="P90" s="19">
        <v>54176.902385730173</v>
      </c>
      <c r="Q90" s="19">
        <v>56125.690043867711</v>
      </c>
      <c r="R90" s="27">
        <v>55031.51672</v>
      </c>
      <c r="S90" s="27">
        <v>61119.535041556155</v>
      </c>
      <c r="T90" s="19">
        <v>61667.417283004957</v>
      </c>
      <c r="U90" s="19">
        <v>63709.571987366398</v>
      </c>
      <c r="V90" s="19">
        <v>64855.033755589997</v>
      </c>
      <c r="W90" s="27">
        <v>49831.973380973279</v>
      </c>
      <c r="X90" s="27">
        <v>51316</v>
      </c>
      <c r="Y90" s="27">
        <f>SUM(Y85:Y89)</f>
        <v>51591</v>
      </c>
      <c r="Z90" s="27">
        <v>51171.095869856472</v>
      </c>
      <c r="AA90" s="27">
        <v>53106.206866986482</v>
      </c>
      <c r="AB90" s="27">
        <v>65701.037256601616</v>
      </c>
      <c r="AC90" s="27">
        <v>90946.599640102795</v>
      </c>
      <c r="AD90" s="27">
        <v>98527.671287396413</v>
      </c>
      <c r="AE90" s="27">
        <v>122263.19796129201</v>
      </c>
      <c r="AF90" s="27">
        <v>125867.13626651301</v>
      </c>
    </row>
    <row r="91" spans="1:32" s="12" customFormat="1" ht="14.25">
      <c r="A91" s="5" t="s">
        <v>74</v>
      </c>
      <c r="C91" s="5" t="s">
        <v>318</v>
      </c>
      <c r="E91" s="27">
        <v>58248</v>
      </c>
      <c r="F91" s="27">
        <v>120211</v>
      </c>
      <c r="G91" s="27">
        <v>67667.464958443845</v>
      </c>
      <c r="H91" s="27">
        <v>54820.870789026703</v>
      </c>
      <c r="I91" s="107">
        <v>45906.810963013515</v>
      </c>
      <c r="J91" s="107">
        <v>-41110.392781292016</v>
      </c>
      <c r="K91" s="56"/>
      <c r="L91" s="27">
        <v>41494</v>
      </c>
      <c r="M91" s="27">
        <v>47990.569569999992</v>
      </c>
      <c r="N91" s="27">
        <v>114795.7034691267</v>
      </c>
      <c r="O91" s="27">
        <v>120211</v>
      </c>
      <c r="P91" s="27">
        <v>123408.09761426982</v>
      </c>
      <c r="Q91" s="27">
        <v>124503.30995613229</v>
      </c>
      <c r="R91" s="27">
        <v>125950.60067</v>
      </c>
      <c r="S91" s="27">
        <v>67667.464958443845</v>
      </c>
      <c r="T91" s="27">
        <v>47750.644016995044</v>
      </c>
      <c r="U91" s="27">
        <v>44976.489312633603</v>
      </c>
      <c r="V91" s="27">
        <v>48856.027544410004</v>
      </c>
      <c r="W91" s="27">
        <v>54820.870789026718</v>
      </c>
      <c r="X91" s="27">
        <f>+X84-X90</f>
        <v>68195</v>
      </c>
      <c r="Y91" s="27">
        <f>+Y84-Y90</f>
        <v>64279</v>
      </c>
      <c r="Z91" s="27">
        <v>50132.627000143526</v>
      </c>
      <c r="AA91" s="27">
        <v>45906.810963013515</v>
      </c>
      <c r="AB91" s="53">
        <v>22762.143063398384</v>
      </c>
      <c r="AC91" s="53">
        <v>-15973.7132201028</v>
      </c>
      <c r="AD91" s="53">
        <v>-19757.471147396413</v>
      </c>
      <c r="AE91" s="53">
        <v>-41110.392781292016</v>
      </c>
      <c r="AF91" s="53">
        <v>-18360.601376513005</v>
      </c>
    </row>
    <row r="92" spans="1:32">
      <c r="A92" s="3" t="s">
        <v>75</v>
      </c>
      <c r="C92" s="3" t="s">
        <v>319</v>
      </c>
      <c r="E92" s="13">
        <v>6164</v>
      </c>
      <c r="F92" s="13">
        <f>+F91-E91</f>
        <v>61963</v>
      </c>
      <c r="G92" s="13">
        <f t="shared" ref="G92" si="24">+G91-F91</f>
        <v>-52543.535041556155</v>
      </c>
      <c r="H92" s="13">
        <f>+H91-G91</f>
        <v>-12846.594169417142</v>
      </c>
      <c r="I92" s="13">
        <v>-8914.0584960132037</v>
      </c>
      <c r="J92" s="13">
        <v>-87017.203744305531</v>
      </c>
      <c r="L92" s="13" t="e">
        <f>+L91-#REF!</f>
        <v>#REF!</v>
      </c>
      <c r="M92" s="13">
        <f t="shared" ref="M92:Y92" si="25">+M91-L91</f>
        <v>6496.5695699999924</v>
      </c>
      <c r="N92" s="13">
        <f t="shared" si="25"/>
        <v>66805.133899126711</v>
      </c>
      <c r="O92" s="13">
        <f t="shared" si="25"/>
        <v>5415.2965308732964</v>
      </c>
      <c r="P92" s="13">
        <f t="shared" si="25"/>
        <v>3197.09761426982</v>
      </c>
      <c r="Q92" s="13">
        <f t="shared" si="25"/>
        <v>1095.2123418624687</v>
      </c>
      <c r="R92" s="13">
        <f t="shared" si="25"/>
        <v>1447.290713867711</v>
      </c>
      <c r="S92" s="13">
        <f t="shared" si="25"/>
        <v>-58283.135711556155</v>
      </c>
      <c r="T92" s="13">
        <f t="shared" si="25"/>
        <v>-19916.820941448801</v>
      </c>
      <c r="U92" s="13">
        <f t="shared" si="25"/>
        <v>-2774.154704361441</v>
      </c>
      <c r="V92" s="13">
        <f t="shared" si="25"/>
        <v>3879.5382317764015</v>
      </c>
      <c r="W92" s="13">
        <f t="shared" si="25"/>
        <v>5964.8432446167135</v>
      </c>
      <c r="X92" s="13">
        <f t="shared" si="25"/>
        <v>13374.129210973282</v>
      </c>
      <c r="Y92" s="13">
        <f t="shared" si="25"/>
        <v>-3916</v>
      </c>
      <c r="Z92" s="13">
        <v>-4688.2424688831961</v>
      </c>
      <c r="AA92" s="13">
        <v>-8914.0584960132037</v>
      </c>
      <c r="AB92" s="13">
        <v>-23144.667899615131</v>
      </c>
      <c r="AC92" s="13">
        <v>-61880.524183116315</v>
      </c>
      <c r="AD92" s="13">
        <v>-65664.282110409928</v>
      </c>
      <c r="AE92" s="13">
        <v>-87017.203744305531</v>
      </c>
      <c r="AF92" s="13">
        <v>22748.791404779011</v>
      </c>
    </row>
    <row r="93" spans="1:32"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</row>
    <row r="94" spans="1:32">
      <c r="E94" s="87"/>
      <c r="F94" s="87"/>
      <c r="G94" s="87"/>
      <c r="H94" s="87"/>
      <c r="I94" s="87"/>
      <c r="J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</row>
    <row r="95" spans="1:32"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</row>
    <row r="96" spans="1:32">
      <c r="A96" s="4" t="s">
        <v>86</v>
      </c>
      <c r="B96" s="1"/>
      <c r="C96" s="4" t="s">
        <v>307</v>
      </c>
      <c r="D96" s="1"/>
      <c r="E96" s="48">
        <v>2020</v>
      </c>
      <c r="F96" s="48">
        <v>2021</v>
      </c>
      <c r="G96" s="48">
        <v>2022</v>
      </c>
      <c r="H96" s="48">
        <v>2023</v>
      </c>
      <c r="I96" s="48">
        <v>2024</v>
      </c>
      <c r="J96" s="48">
        <v>2025</v>
      </c>
      <c r="K96" s="2"/>
      <c r="L96" s="44" t="s">
        <v>8</v>
      </c>
      <c r="M96" s="44" t="s">
        <v>11</v>
      </c>
      <c r="N96" s="44" t="s">
        <v>12</v>
      </c>
      <c r="O96" s="44" t="s">
        <v>13</v>
      </c>
      <c r="P96" s="44" t="s">
        <v>9</v>
      </c>
      <c r="Q96" s="44" t="s">
        <v>14</v>
      </c>
      <c r="R96" s="44" t="s">
        <v>15</v>
      </c>
      <c r="S96" s="44" t="s">
        <v>17</v>
      </c>
      <c r="T96" s="44" t="s">
        <v>10</v>
      </c>
      <c r="U96" s="44" t="s">
        <v>18</v>
      </c>
      <c r="V96" s="44" t="s">
        <v>19</v>
      </c>
      <c r="W96" s="44" t="s">
        <v>16</v>
      </c>
      <c r="X96" s="44" t="s">
        <v>370</v>
      </c>
      <c r="Y96" s="44" t="s">
        <v>374</v>
      </c>
      <c r="Z96" s="44" t="s">
        <v>381</v>
      </c>
      <c r="AA96" s="44" t="s">
        <v>382</v>
      </c>
      <c r="AB96" s="44" t="s">
        <v>385</v>
      </c>
      <c r="AC96" s="44" t="s">
        <v>390</v>
      </c>
      <c r="AD96" s="44" t="s">
        <v>391</v>
      </c>
      <c r="AE96" s="44" t="s">
        <v>392</v>
      </c>
      <c r="AF96" s="44" t="s">
        <v>412</v>
      </c>
    </row>
    <row r="97" spans="1:32">
      <c r="A97" s="16" t="s">
        <v>87</v>
      </c>
      <c r="C97" s="16" t="s">
        <v>308</v>
      </c>
      <c r="E97" s="26">
        <v>28371</v>
      </c>
      <c r="F97" s="26">
        <v>21941.71</v>
      </c>
      <c r="G97" s="26">
        <v>21941.71</v>
      </c>
      <c r="H97" s="26">
        <v>19684.71</v>
      </c>
      <c r="I97" s="26">
        <v>19684.71</v>
      </c>
      <c r="J97" s="26">
        <v>19684.71</v>
      </c>
      <c r="K97" s="2"/>
      <c r="L97" s="13">
        <v>28371</v>
      </c>
      <c r="M97" s="13">
        <v>28369.667723831844</v>
      </c>
      <c r="N97" s="13">
        <v>28370</v>
      </c>
      <c r="O97" s="13">
        <v>21941.71</v>
      </c>
      <c r="P97" s="13">
        <v>21941.71</v>
      </c>
      <c r="Q97" s="13">
        <v>21941.71</v>
      </c>
      <c r="R97" s="13">
        <v>21941.71</v>
      </c>
      <c r="S97" s="13">
        <v>21941.71</v>
      </c>
      <c r="T97" s="13">
        <v>21941.71</v>
      </c>
      <c r="U97" s="13">
        <v>21941.71</v>
      </c>
      <c r="V97" s="26">
        <v>21941.71</v>
      </c>
      <c r="W97" s="26">
        <v>19684.71</v>
      </c>
      <c r="X97" s="92">
        <v>19685</v>
      </c>
      <c r="Y97" s="92">
        <v>19685</v>
      </c>
      <c r="Z97" s="92">
        <v>19684.71</v>
      </c>
      <c r="AA97" s="92">
        <v>19684.71</v>
      </c>
      <c r="AB97" s="92">
        <v>19684.71</v>
      </c>
      <c r="AC97" s="92">
        <v>19684.71</v>
      </c>
      <c r="AD97" s="92">
        <v>19684.71</v>
      </c>
      <c r="AE97" s="92">
        <v>19684.71</v>
      </c>
      <c r="AF97" s="92">
        <v>29894.71</v>
      </c>
    </row>
    <row r="98" spans="1:32">
      <c r="A98" s="16" t="s">
        <v>88</v>
      </c>
      <c r="C98" s="16" t="s">
        <v>309</v>
      </c>
      <c r="E98" s="26">
        <v>126799</v>
      </c>
      <c r="F98" s="26">
        <v>147474.42489483606</v>
      </c>
      <c r="G98" s="26">
        <v>138386.19293380517</v>
      </c>
      <c r="H98" s="26">
        <v>131405.05786923502</v>
      </c>
      <c r="I98" s="26">
        <v>139830.59377538596</v>
      </c>
      <c r="J98" s="26">
        <v>36626.977093750029</v>
      </c>
      <c r="K98" s="2"/>
      <c r="L98" s="13">
        <v>126920</v>
      </c>
      <c r="M98" s="13">
        <v>126182</v>
      </c>
      <c r="N98" s="13">
        <v>125947</v>
      </c>
      <c r="O98" s="13">
        <v>147474.42489483606</v>
      </c>
      <c r="P98" s="13">
        <v>146097.83772415254</v>
      </c>
      <c r="Q98" s="13">
        <v>144097.34403720166</v>
      </c>
      <c r="R98" s="13">
        <v>143556.97219254449</v>
      </c>
      <c r="S98" s="13">
        <v>138386.19293380517</v>
      </c>
      <c r="T98" s="13">
        <v>136988.60296459528</v>
      </c>
      <c r="U98" s="13">
        <v>135533.06137957179</v>
      </c>
      <c r="V98" s="26">
        <v>132777.73789075567</v>
      </c>
      <c r="W98" s="26">
        <v>131405.05786923502</v>
      </c>
      <c r="X98" s="92">
        <v>130147</v>
      </c>
      <c r="Y98" s="92">
        <v>130697</v>
      </c>
      <c r="Z98" s="92">
        <v>131159</v>
      </c>
      <c r="AA98" s="92">
        <v>139830.59377538596</v>
      </c>
      <c r="AB98" s="92">
        <v>139097.26473412721</v>
      </c>
      <c r="AC98" s="92">
        <v>138305.75745449407</v>
      </c>
      <c r="AD98" s="92">
        <v>137372.39359700834</v>
      </c>
      <c r="AE98" s="92">
        <v>36626.977093750029</v>
      </c>
      <c r="AF98" s="92">
        <v>36201.46324199214</v>
      </c>
    </row>
    <row r="99" spans="1:32">
      <c r="A99" s="16" t="s">
        <v>89</v>
      </c>
      <c r="C99" s="16" t="s">
        <v>287</v>
      </c>
      <c r="E99" s="26">
        <v>85785</v>
      </c>
      <c r="F99" s="26">
        <v>84745</v>
      </c>
      <c r="G99" s="26">
        <v>83749</v>
      </c>
      <c r="H99" s="26">
        <v>83210</v>
      </c>
      <c r="I99" s="26">
        <v>83198</v>
      </c>
      <c r="J99" s="26">
        <v>83108</v>
      </c>
      <c r="K99" s="2"/>
      <c r="L99" s="13">
        <v>85535</v>
      </c>
      <c r="M99" s="13">
        <v>85319</v>
      </c>
      <c r="N99" s="13">
        <v>85050</v>
      </c>
      <c r="O99" s="13">
        <v>84745</v>
      </c>
      <c r="P99" s="13">
        <v>84476</v>
      </c>
      <c r="Q99" s="13">
        <v>84221</v>
      </c>
      <c r="R99" s="13">
        <v>83928</v>
      </c>
      <c r="S99" s="13">
        <v>83749</v>
      </c>
      <c r="T99" s="13">
        <v>83510</v>
      </c>
      <c r="U99" s="13">
        <v>83331</v>
      </c>
      <c r="V99" s="26">
        <v>83270</v>
      </c>
      <c r="W99" s="26">
        <v>83210</v>
      </c>
      <c r="X99" s="92">
        <v>83149</v>
      </c>
      <c r="Y99" s="92">
        <v>83317</v>
      </c>
      <c r="Z99" s="92">
        <v>83261</v>
      </c>
      <c r="AA99" s="92">
        <v>83198</v>
      </c>
      <c r="AB99" s="92">
        <v>83136</v>
      </c>
      <c r="AC99" s="92">
        <v>83073</v>
      </c>
      <c r="AD99" s="92">
        <v>83127</v>
      </c>
      <c r="AE99" s="92">
        <v>83108</v>
      </c>
      <c r="AF99" s="92">
        <v>59748</v>
      </c>
    </row>
    <row r="100" spans="1:32" s="12" customFormat="1" ht="14.25">
      <c r="A100" s="24" t="s">
        <v>7</v>
      </c>
      <c r="B100" s="15"/>
      <c r="C100" s="24" t="s">
        <v>7</v>
      </c>
      <c r="D100" s="15"/>
      <c r="E100" s="57">
        <v>240955</v>
      </c>
      <c r="F100" s="57">
        <v>254161.13489483605</v>
      </c>
      <c r="G100" s="57">
        <v>244076.90293380516</v>
      </c>
      <c r="H100" s="57">
        <v>234299.76786923502</v>
      </c>
      <c r="I100" s="57">
        <v>242713.30377538595</v>
      </c>
      <c r="J100" s="57">
        <v>139419.68709375002</v>
      </c>
      <c r="K100" s="56"/>
      <c r="L100" s="58">
        <f t="shared" ref="L100:Y100" si="26">SUM(L97:L99)</f>
        <v>240826</v>
      </c>
      <c r="M100" s="58">
        <f t="shared" si="26"/>
        <v>239870.66772383184</v>
      </c>
      <c r="N100" s="58">
        <f t="shared" si="26"/>
        <v>239367</v>
      </c>
      <c r="O100" s="58">
        <f t="shared" si="26"/>
        <v>254161.13489483605</v>
      </c>
      <c r="P100" s="58">
        <f t="shared" si="26"/>
        <v>252515.54772415254</v>
      </c>
      <c r="Q100" s="58">
        <f t="shared" si="26"/>
        <v>250260.05403720165</v>
      </c>
      <c r="R100" s="58">
        <f t="shared" si="26"/>
        <v>249426.68219254448</v>
      </c>
      <c r="S100" s="58">
        <f t="shared" si="26"/>
        <v>244076.90293380516</v>
      </c>
      <c r="T100" s="58">
        <f t="shared" si="26"/>
        <v>242440.31296459527</v>
      </c>
      <c r="U100" s="58">
        <f t="shared" si="26"/>
        <v>240805.77137957179</v>
      </c>
      <c r="V100" s="57">
        <f t="shared" si="26"/>
        <v>237989.44789075566</v>
      </c>
      <c r="W100" s="57">
        <f t="shared" si="26"/>
        <v>234299.76786923502</v>
      </c>
      <c r="X100" s="57">
        <f t="shared" si="26"/>
        <v>232981</v>
      </c>
      <c r="Y100" s="57">
        <f t="shared" si="26"/>
        <v>233699</v>
      </c>
      <c r="Z100" s="57">
        <v>234104.71</v>
      </c>
      <c r="AA100" s="57">
        <v>242713.30377538595</v>
      </c>
      <c r="AB100" s="57">
        <v>241917.9747341272</v>
      </c>
      <c r="AC100" s="57">
        <v>241064.46745449406</v>
      </c>
      <c r="AD100" s="57">
        <v>240185.10359700833</v>
      </c>
      <c r="AE100" s="57">
        <v>139419.68709375002</v>
      </c>
      <c r="AF100" s="57">
        <v>125844.17324199213</v>
      </c>
    </row>
    <row r="102" spans="1:32">
      <c r="AA102" s="65"/>
      <c r="AB102" s="65"/>
      <c r="AC102" s="65"/>
      <c r="AD102" s="65"/>
      <c r="AE102" s="65"/>
      <c r="AF102" s="65"/>
    </row>
    <row r="103" spans="1:32">
      <c r="F103" s="89"/>
      <c r="G103" s="89"/>
      <c r="H103" s="89"/>
      <c r="I103" s="89"/>
      <c r="J103" s="89"/>
      <c r="Z103" s="65"/>
      <c r="AA103" s="65"/>
      <c r="AB103" s="65"/>
      <c r="AC103" s="65"/>
      <c r="AD103" s="65"/>
      <c r="AE103" s="65"/>
      <c r="AF103" s="65"/>
    </row>
    <row r="104" spans="1:32">
      <c r="H104" s="87"/>
      <c r="I104" s="87"/>
      <c r="J104" s="87"/>
    </row>
    <row r="107" spans="1:32">
      <c r="H107" s="87"/>
      <c r="I107" s="87"/>
      <c r="J107" s="87"/>
    </row>
  </sheetData>
  <dataConsolidate/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E11:F11 K10:K26 K95:K100 K94 K92 E10:G10 K38:K41 G91 K28:K30 K27 K31 K51:K68 K50 K46:K49 K45 K43:K44 K42 K70:K73 K69 K37 K76:K91 K32:K36 K74:K75 V74:W74 G32 G28:G30 G39:H90 G95:H100 G13:H25 L10:W26 L95:W100 L38:W41 L28:W30 L51:W68 L46:W49 L43:W44 L70:W73 L37:T37 L76:W91 L32:S36 L74:T75 G37:H37 G34 G33 G26 G35:G36 I10" formulaRange="1"/>
    <ignoredError sqref="H10" formula="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1BC23-5D74-481E-B5FF-6C619690D8BC}">
  <sheetPr>
    <tabColor theme="4" tint="-0.249977111117893"/>
  </sheetPr>
  <dimension ref="A3:AE66"/>
  <sheetViews>
    <sheetView showGridLines="0" zoomScale="90" zoomScaleNormal="90" workbookViewId="0">
      <pane xSplit="3" topLeftCell="J1" activePane="topRight" state="frozen"/>
      <selection pane="topRight" activeCell="AF14" sqref="AF14"/>
    </sheetView>
  </sheetViews>
  <sheetFormatPr defaultColWidth="9.140625" defaultRowHeight="15" outlineLevelCol="1"/>
  <cols>
    <col min="1" max="1" width="65.85546875" style="3" bestFit="1" customWidth="1"/>
    <col min="2" max="2" width="1" style="3" customWidth="1"/>
    <col min="3" max="3" width="56" style="3" bestFit="1" customWidth="1"/>
    <col min="4" max="4" width="1" style="3" customWidth="1"/>
    <col min="5" max="9" width="11.28515625" style="42" bestFit="1" customWidth="1"/>
    <col min="10" max="10" width="1.42578125" style="42" customWidth="1"/>
    <col min="11" max="22" width="12.7109375" style="42" hidden="1" customWidth="1" outlineLevel="1"/>
    <col min="23" max="26" width="11.28515625" style="42" hidden="1" customWidth="1" outlineLevel="1"/>
    <col min="27" max="27" width="11.28515625" style="42" customWidth="1" collapsed="1"/>
    <col min="28" max="29" width="11.28515625" style="42" customWidth="1"/>
    <col min="30" max="31" width="11.28515625" style="42" bestFit="1" customWidth="1"/>
    <col min="32" max="16384" width="9.140625" style="3"/>
  </cols>
  <sheetData>
    <row r="3" spans="1:31">
      <c r="G3" s="87"/>
      <c r="H3" s="87"/>
      <c r="I3" s="87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</row>
    <row r="4" spans="1:31">
      <c r="A4" s="4" t="s">
        <v>179</v>
      </c>
      <c r="B4" s="1"/>
      <c r="C4" s="4" t="s">
        <v>271</v>
      </c>
      <c r="D4" s="1"/>
      <c r="E4" s="48">
        <v>2021</v>
      </c>
      <c r="F4" s="48">
        <v>2022</v>
      </c>
      <c r="G4" s="48">
        <v>2023</v>
      </c>
      <c r="H4" s="48">
        <v>2024</v>
      </c>
      <c r="I4" s="48">
        <v>2025</v>
      </c>
      <c r="J4" s="2"/>
      <c r="K4" s="44" t="s">
        <v>8</v>
      </c>
      <c r="L4" s="44" t="s">
        <v>11</v>
      </c>
      <c r="M4" s="44" t="s">
        <v>12</v>
      </c>
      <c r="N4" s="44" t="s">
        <v>13</v>
      </c>
      <c r="O4" s="44" t="s">
        <v>9</v>
      </c>
      <c r="P4" s="44" t="s">
        <v>14</v>
      </c>
      <c r="Q4" s="44" t="s">
        <v>15</v>
      </c>
      <c r="R4" s="44" t="s">
        <v>17</v>
      </c>
      <c r="S4" s="44" t="s">
        <v>10</v>
      </c>
      <c r="T4" s="44" t="s">
        <v>18</v>
      </c>
      <c r="U4" s="44" t="s">
        <v>19</v>
      </c>
      <c r="V4" s="44" t="s">
        <v>16</v>
      </c>
      <c r="W4" s="44" t="s">
        <v>370</v>
      </c>
      <c r="X4" s="44" t="s">
        <v>374</v>
      </c>
      <c r="Y4" s="44" t="s">
        <v>381</v>
      </c>
      <c r="Z4" s="44" t="s">
        <v>382</v>
      </c>
      <c r="AA4" s="44" t="s">
        <v>385</v>
      </c>
      <c r="AB4" s="44" t="s">
        <v>390</v>
      </c>
      <c r="AC4" s="44" t="s">
        <v>391</v>
      </c>
      <c r="AD4" s="44" t="s">
        <v>392</v>
      </c>
      <c r="AE4" s="44" t="s">
        <v>412</v>
      </c>
    </row>
    <row r="5" spans="1:31" s="12" customFormat="1" ht="14.25">
      <c r="A5" s="15" t="s">
        <v>152</v>
      </c>
      <c r="C5" s="15" t="s">
        <v>272</v>
      </c>
      <c r="E5" s="20">
        <v>503025.75882868632</v>
      </c>
      <c r="F5" s="20">
        <v>526893.71</v>
      </c>
      <c r="G5" s="20">
        <v>482768.50482999999</v>
      </c>
      <c r="H5" s="20">
        <f>Z5</f>
        <v>508794.50482999999</v>
      </c>
      <c r="I5" s="20">
        <v>480101.44179576135</v>
      </c>
      <c r="J5" s="52"/>
      <c r="K5" s="20">
        <v>497435</v>
      </c>
      <c r="L5" s="20">
        <v>485215</v>
      </c>
      <c r="M5" s="20">
        <v>512858.46073668619</v>
      </c>
      <c r="N5" s="20">
        <v>503025.75882868632</v>
      </c>
      <c r="O5" s="20">
        <v>501571.36132000003</v>
      </c>
      <c r="P5" s="20">
        <v>501609.00209000002</v>
      </c>
      <c r="Q5" s="20">
        <v>505206.82738999999</v>
      </c>
      <c r="R5" s="20">
        <v>526893.71</v>
      </c>
      <c r="S5" s="20">
        <v>546420.71</v>
      </c>
      <c r="T5" s="20">
        <v>494156.71</v>
      </c>
      <c r="U5" s="20">
        <v>497917.50482999999</v>
      </c>
      <c r="V5" s="20">
        <v>482768.50482999999</v>
      </c>
      <c r="W5" s="20">
        <v>491437</v>
      </c>
      <c r="X5" s="20">
        <f>+X6+X16</f>
        <v>472162</v>
      </c>
      <c r="Y5" s="20">
        <v>459594.50482999999</v>
      </c>
      <c r="Z5" s="20">
        <v>508794.50482999999</v>
      </c>
      <c r="AA5" s="20">
        <v>503978.25848614227</v>
      </c>
      <c r="AB5" s="20">
        <v>491171.82378869737</v>
      </c>
      <c r="AC5" s="20">
        <v>488897.00418656465</v>
      </c>
      <c r="AD5" s="20">
        <v>480101.44179576135</v>
      </c>
      <c r="AE5" s="20">
        <v>452921.29267999995</v>
      </c>
    </row>
    <row r="6" spans="1:31" s="12" customFormat="1" ht="14.25">
      <c r="A6" s="15" t="s">
        <v>153</v>
      </c>
      <c r="C6" s="15" t="s">
        <v>273</v>
      </c>
      <c r="E6" s="20">
        <v>231139.62393385023</v>
      </c>
      <c r="F6" s="20">
        <v>181287.80706619483</v>
      </c>
      <c r="G6" s="20">
        <v>145710.58113076497</v>
      </c>
      <c r="H6" s="20">
        <f t="shared" ref="H6:H64" si="0">Z6</f>
        <v>156539.21888461403</v>
      </c>
      <c r="I6" s="20">
        <v>236427.33818624995</v>
      </c>
      <c r="J6" s="52"/>
      <c r="K6" s="20">
        <v>201842</v>
      </c>
      <c r="L6" s="20">
        <v>191950</v>
      </c>
      <c r="M6" s="20">
        <v>254660.46073668619</v>
      </c>
      <c r="N6" s="20">
        <v>231139.62393385023</v>
      </c>
      <c r="O6" s="20">
        <v>231362.81359584746</v>
      </c>
      <c r="P6" s="20">
        <v>234644.94805279834</v>
      </c>
      <c r="Q6" s="20">
        <v>238538.14519745554</v>
      </c>
      <c r="R6" s="20">
        <v>181287.80706619483</v>
      </c>
      <c r="S6" s="20">
        <v>152031.45833540472</v>
      </c>
      <c r="T6" s="20">
        <v>148962.99992042821</v>
      </c>
      <c r="U6" s="20">
        <v>155915.11823924433</v>
      </c>
      <c r="V6" s="20">
        <v>145710.58113076497</v>
      </c>
      <c r="W6" s="20">
        <v>157394</v>
      </c>
      <c r="X6" s="20">
        <f>SUM(X7:X15)</f>
        <v>136092</v>
      </c>
      <c r="Y6" s="20">
        <v>121990.5177</v>
      </c>
      <c r="Z6" s="20">
        <v>156539.21888461403</v>
      </c>
      <c r="AA6" s="20">
        <v>144656.71452587278</v>
      </c>
      <c r="AB6" s="20">
        <v>130119.33795550591</v>
      </c>
      <c r="AC6" s="20">
        <v>133021.63524299167</v>
      </c>
      <c r="AD6" s="20">
        <v>236427.33818624995</v>
      </c>
      <c r="AE6" s="20">
        <v>205201.78631800786</v>
      </c>
    </row>
    <row r="7" spans="1:31">
      <c r="A7" s="16" t="s">
        <v>83</v>
      </c>
      <c r="C7" s="16" t="s">
        <v>194</v>
      </c>
      <c r="E7" s="13">
        <v>19176</v>
      </c>
      <c r="F7" s="13">
        <v>13171</v>
      </c>
      <c r="G7" s="13">
        <v>19907</v>
      </c>
      <c r="H7" s="13">
        <f t="shared" si="0"/>
        <v>3515</v>
      </c>
      <c r="I7" s="13">
        <v>384</v>
      </c>
      <c r="J7" s="2"/>
      <c r="K7" s="13">
        <v>21458</v>
      </c>
      <c r="L7" s="13">
        <v>18321</v>
      </c>
      <c r="M7" s="13">
        <v>16352</v>
      </c>
      <c r="N7" s="13">
        <v>19176</v>
      </c>
      <c r="O7" s="13">
        <v>12408</v>
      </c>
      <c r="P7" s="13">
        <v>11349</v>
      </c>
      <c r="Q7" s="13">
        <v>12606</v>
      </c>
      <c r="R7" s="13">
        <v>13171</v>
      </c>
      <c r="S7" s="13">
        <v>3881</v>
      </c>
      <c r="T7" s="13">
        <v>3493</v>
      </c>
      <c r="U7" s="13">
        <v>4450</v>
      </c>
      <c r="V7" s="13">
        <v>19907</v>
      </c>
      <c r="W7" s="13">
        <v>15598</v>
      </c>
      <c r="X7" s="13">
        <v>9181</v>
      </c>
      <c r="Y7" s="13">
        <v>9576</v>
      </c>
      <c r="Z7" s="13">
        <v>3515</v>
      </c>
      <c r="AA7" s="13">
        <v>2356</v>
      </c>
      <c r="AB7" s="13">
        <v>2108</v>
      </c>
      <c r="AC7" s="13">
        <v>1385</v>
      </c>
      <c r="AD7" s="13">
        <v>384</v>
      </c>
      <c r="AE7" s="13">
        <v>253</v>
      </c>
    </row>
    <row r="8" spans="1:31" s="12" customFormat="1" hidden="1">
      <c r="A8" s="16" t="s">
        <v>84</v>
      </c>
      <c r="C8" s="16" t="s">
        <v>201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52"/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</row>
    <row r="9" spans="1:31" s="12" customFormat="1">
      <c r="A9" s="16" t="s">
        <v>154</v>
      </c>
      <c r="B9" s="15"/>
      <c r="C9" s="16" t="s">
        <v>274</v>
      </c>
      <c r="D9" s="15"/>
      <c r="E9" s="13">
        <v>20943.28098</v>
      </c>
      <c r="F9" s="13">
        <v>27128</v>
      </c>
      <c r="G9" s="13">
        <v>18139.794830000003</v>
      </c>
      <c r="H9" s="13">
        <v>35427</v>
      </c>
      <c r="I9" s="13">
        <v>13950</v>
      </c>
      <c r="J9" s="56"/>
      <c r="K9" s="13">
        <v>18521</v>
      </c>
      <c r="L9" s="13">
        <v>19429</v>
      </c>
      <c r="M9" s="13">
        <v>20700.757209999996</v>
      </c>
      <c r="N9" s="13">
        <v>20943.28098</v>
      </c>
      <c r="O9" s="13">
        <v>29991</v>
      </c>
      <c r="P9" s="13">
        <v>26430</v>
      </c>
      <c r="Q9" s="13">
        <v>25272</v>
      </c>
      <c r="R9" s="13">
        <v>27128</v>
      </c>
      <c r="S9" s="13">
        <v>19202</v>
      </c>
      <c r="T9" s="13">
        <v>19645</v>
      </c>
      <c r="U9" s="13">
        <v>25083.794830000003</v>
      </c>
      <c r="V9" s="13">
        <v>18139.794830000003</v>
      </c>
      <c r="W9" s="13">
        <v>32635</v>
      </c>
      <c r="X9" s="13">
        <v>35533</v>
      </c>
      <c r="Y9" s="13">
        <v>34371.794829999999</v>
      </c>
      <c r="Z9" s="13">
        <v>35427</v>
      </c>
      <c r="AA9" s="13">
        <v>34339</v>
      </c>
      <c r="AB9" s="13">
        <v>21456</v>
      </c>
      <c r="AC9" s="13">
        <v>17078</v>
      </c>
      <c r="AD9" s="13">
        <v>13950</v>
      </c>
      <c r="AE9" s="13">
        <v>14597</v>
      </c>
    </row>
    <row r="10" spans="1:31">
      <c r="A10" s="3" t="s">
        <v>63</v>
      </c>
      <c r="C10" s="3" t="s">
        <v>275</v>
      </c>
      <c r="E10" s="13">
        <v>41127.331288686284</v>
      </c>
      <c r="F10" s="13">
        <v>39247</v>
      </c>
      <c r="G10" s="13">
        <v>32678</v>
      </c>
      <c r="H10" s="13">
        <v>26930</v>
      </c>
      <c r="I10" s="13">
        <v>20620</v>
      </c>
      <c r="K10" s="13">
        <v>33937</v>
      </c>
      <c r="L10" s="13">
        <v>36404</v>
      </c>
      <c r="M10" s="13">
        <v>39654.271286686198</v>
      </c>
      <c r="N10" s="13">
        <v>41127.331288686284</v>
      </c>
      <c r="O10" s="13">
        <v>45160</v>
      </c>
      <c r="P10" s="13">
        <v>46372</v>
      </c>
      <c r="Q10" s="13">
        <v>45530</v>
      </c>
      <c r="R10" s="13">
        <v>39247</v>
      </c>
      <c r="S10" s="13">
        <v>36933</v>
      </c>
      <c r="T10" s="13">
        <v>36877</v>
      </c>
      <c r="U10" s="13">
        <v>33745</v>
      </c>
      <c r="V10" s="13">
        <v>32678</v>
      </c>
      <c r="W10" s="13">
        <v>33475</v>
      </c>
      <c r="X10" s="13">
        <v>30730</v>
      </c>
      <c r="Y10" s="13">
        <v>24521</v>
      </c>
      <c r="Z10" s="13">
        <v>26930</v>
      </c>
      <c r="AA10" s="13">
        <v>26546</v>
      </c>
      <c r="AB10" s="13">
        <v>25113</v>
      </c>
      <c r="AC10" s="13">
        <v>21464</v>
      </c>
      <c r="AD10" s="13">
        <v>20620</v>
      </c>
      <c r="AE10" s="13">
        <v>22053</v>
      </c>
    </row>
    <row r="11" spans="1:31">
      <c r="A11" s="3" t="s">
        <v>65</v>
      </c>
      <c r="C11" s="3" t="s">
        <v>276</v>
      </c>
      <c r="E11" s="13">
        <v>64607.995490000001</v>
      </c>
      <c r="F11" s="13">
        <v>51160</v>
      </c>
      <c r="G11" s="13">
        <v>40700.844170000004</v>
      </c>
      <c r="H11" s="13">
        <v>31017</v>
      </c>
      <c r="I11" s="13">
        <v>22626.805180000003</v>
      </c>
      <c r="K11" s="13">
        <v>30104</v>
      </c>
      <c r="L11" s="13">
        <v>29619</v>
      </c>
      <c r="M11" s="13">
        <v>62480.519990000001</v>
      </c>
      <c r="N11" s="13">
        <v>64607.995490000001</v>
      </c>
      <c r="O11" s="13">
        <v>62241</v>
      </c>
      <c r="P11" s="13">
        <v>62847</v>
      </c>
      <c r="Q11" s="13">
        <v>54090.117390000007</v>
      </c>
      <c r="R11" s="13">
        <v>51160</v>
      </c>
      <c r="S11" s="13">
        <v>44603.061300000001</v>
      </c>
      <c r="T11" s="13">
        <v>44167.061300000001</v>
      </c>
      <c r="U11" s="13">
        <v>45204.061300000001</v>
      </c>
      <c r="V11" s="13">
        <v>40700.844170000004</v>
      </c>
      <c r="W11" s="13">
        <v>40469</v>
      </c>
      <c r="X11" s="13">
        <v>37736</v>
      </c>
      <c r="Y11" s="13">
        <v>32565.722870000001</v>
      </c>
      <c r="Z11" s="13">
        <v>31017</v>
      </c>
      <c r="AA11" s="13">
        <v>24773.180320000003</v>
      </c>
      <c r="AB11" s="13">
        <v>23670.886420000003</v>
      </c>
      <c r="AC11" s="13">
        <v>23848.200140000004</v>
      </c>
      <c r="AD11" s="13">
        <v>22626.805180000003</v>
      </c>
      <c r="AE11" s="13">
        <v>22822.534890000003</v>
      </c>
    </row>
    <row r="12" spans="1:31">
      <c r="A12" s="3" t="s">
        <v>66</v>
      </c>
      <c r="C12" s="3" t="s">
        <v>277</v>
      </c>
      <c r="E12" s="13">
        <v>33377</v>
      </c>
      <c r="F12" s="13">
        <v>4549</v>
      </c>
      <c r="G12" s="13">
        <v>5612</v>
      </c>
      <c r="H12" s="13">
        <v>4675</v>
      </c>
      <c r="I12" s="13">
        <v>23452</v>
      </c>
      <c r="K12" s="13">
        <v>13583</v>
      </c>
      <c r="L12" s="13">
        <v>12987</v>
      </c>
      <c r="M12" s="13">
        <v>33041.912670000005</v>
      </c>
      <c r="N12" s="13">
        <v>33377</v>
      </c>
      <c r="O12" s="13">
        <v>34870</v>
      </c>
      <c r="P12" s="13">
        <v>39239</v>
      </c>
      <c r="Q12" s="13">
        <v>50372</v>
      </c>
      <c r="R12" s="13">
        <v>4549</v>
      </c>
      <c r="S12" s="13">
        <v>4574</v>
      </c>
      <c r="T12" s="13">
        <v>3456</v>
      </c>
      <c r="U12" s="13">
        <v>5685</v>
      </c>
      <c r="V12" s="13">
        <v>5612</v>
      </c>
      <c r="W12" s="13">
        <v>5601</v>
      </c>
      <c r="X12" s="13">
        <v>5244</v>
      </c>
      <c r="Y12" s="13">
        <v>6234</v>
      </c>
      <c r="Z12" s="13">
        <v>4675</v>
      </c>
      <c r="AA12" s="13">
        <v>2366</v>
      </c>
      <c r="AB12" s="13">
        <v>3651</v>
      </c>
      <c r="AC12" s="13">
        <v>15885</v>
      </c>
      <c r="AD12" s="13">
        <v>23452</v>
      </c>
      <c r="AE12" s="13">
        <v>46902</v>
      </c>
    </row>
    <row r="13" spans="1:31">
      <c r="A13" s="3" t="s">
        <v>156</v>
      </c>
      <c r="C13" s="3" t="s">
        <v>278</v>
      </c>
      <c r="E13" s="13">
        <v>278.46545000000003</v>
      </c>
      <c r="F13" s="13">
        <v>716</v>
      </c>
      <c r="G13" s="13">
        <v>553</v>
      </c>
      <c r="H13" s="13">
        <f t="shared" si="0"/>
        <v>569</v>
      </c>
      <c r="I13" s="13">
        <v>186.51009999999999</v>
      </c>
      <c r="K13" s="13">
        <v>423</v>
      </c>
      <c r="L13" s="13">
        <v>282</v>
      </c>
      <c r="M13" s="13">
        <v>338.33159999999998</v>
      </c>
      <c r="N13" s="13">
        <v>278.46545000000003</v>
      </c>
      <c r="O13" s="13">
        <v>856.65131999999994</v>
      </c>
      <c r="P13" s="13">
        <v>657.29208999999992</v>
      </c>
      <c r="Q13" s="13">
        <v>1063</v>
      </c>
      <c r="R13" s="13">
        <v>716</v>
      </c>
      <c r="S13" s="13">
        <v>985</v>
      </c>
      <c r="T13" s="13">
        <v>684</v>
      </c>
      <c r="U13" s="13">
        <v>474</v>
      </c>
      <c r="V13" s="13">
        <v>553</v>
      </c>
      <c r="W13" s="13">
        <v>1005</v>
      </c>
      <c r="X13" s="13">
        <v>705</v>
      </c>
      <c r="Y13" s="13">
        <v>940</v>
      </c>
      <c r="Z13" s="13">
        <v>569</v>
      </c>
      <c r="AA13" s="13">
        <v>1023.7989400000001</v>
      </c>
      <c r="AB13" s="13">
        <v>694.20899000000009</v>
      </c>
      <c r="AC13" s="13">
        <v>791.82870000000003</v>
      </c>
      <c r="AD13" s="13">
        <v>186.51009999999999</v>
      </c>
      <c r="AE13" s="13">
        <v>575.71467000000018</v>
      </c>
    </row>
    <row r="14" spans="1:31" s="12" customFormat="1">
      <c r="A14" s="3" t="s">
        <v>157</v>
      </c>
      <c r="C14" s="3" t="s">
        <v>279</v>
      </c>
      <c r="E14" s="13">
        <v>5668.9756200000011</v>
      </c>
      <c r="F14" s="13">
        <v>6703</v>
      </c>
      <c r="G14" s="13">
        <v>7522</v>
      </c>
      <c r="H14" s="13">
        <f t="shared" si="0"/>
        <v>964</v>
      </c>
      <c r="I14" s="13">
        <v>504</v>
      </c>
      <c r="J14" s="56"/>
      <c r="K14" s="13">
        <v>5745</v>
      </c>
      <c r="L14" s="13">
        <v>5264</v>
      </c>
      <c r="M14" s="13">
        <v>6247.6679800000002</v>
      </c>
      <c r="N14" s="13">
        <v>5668.9756200000011</v>
      </c>
      <c r="O14" s="13">
        <v>5323</v>
      </c>
      <c r="P14" s="13">
        <v>5741</v>
      </c>
      <c r="Q14" s="13">
        <v>5718</v>
      </c>
      <c r="R14" s="13">
        <v>6703</v>
      </c>
      <c r="S14" s="13">
        <v>4106</v>
      </c>
      <c r="T14" s="13">
        <v>4541</v>
      </c>
      <c r="U14" s="13">
        <v>3993</v>
      </c>
      <c r="V14" s="13">
        <v>7522</v>
      </c>
      <c r="W14" s="13">
        <v>7331</v>
      </c>
      <c r="X14" s="13">
        <v>6627</v>
      </c>
      <c r="Y14" s="13">
        <v>3611</v>
      </c>
      <c r="Z14" s="13">
        <v>964</v>
      </c>
      <c r="AA14" s="13">
        <v>439</v>
      </c>
      <c r="AB14" s="13">
        <v>1082</v>
      </c>
      <c r="AC14" s="13">
        <v>496</v>
      </c>
      <c r="AD14" s="13">
        <v>504</v>
      </c>
      <c r="AE14" s="13">
        <v>1131</v>
      </c>
    </row>
    <row r="15" spans="1:31">
      <c r="A15" s="3" t="s">
        <v>158</v>
      </c>
      <c r="C15" s="3" t="s">
        <v>280</v>
      </c>
      <c r="E15" s="13">
        <v>45961.575105163945</v>
      </c>
      <c r="F15" s="13">
        <v>38613.807066194844</v>
      </c>
      <c r="G15" s="13">
        <v>20597.942130764968</v>
      </c>
      <c r="H15" s="13">
        <f t="shared" si="0"/>
        <v>53442.406224614031</v>
      </c>
      <c r="I15" s="13">
        <v>154703.02290624997</v>
      </c>
      <c r="K15" s="13">
        <v>78071</v>
      </c>
      <c r="L15" s="13">
        <v>69644</v>
      </c>
      <c r="M15" s="13">
        <v>75844</v>
      </c>
      <c r="N15" s="13">
        <v>45961.575105163945</v>
      </c>
      <c r="O15" s="13">
        <v>40513.162275847462</v>
      </c>
      <c r="P15" s="13">
        <v>42009.65596279833</v>
      </c>
      <c r="Q15" s="13">
        <v>43887.027807455524</v>
      </c>
      <c r="R15" s="13">
        <v>38613.807066194844</v>
      </c>
      <c r="S15" s="13">
        <v>37747.397035404712</v>
      </c>
      <c r="T15" s="13">
        <v>36099.938620428213</v>
      </c>
      <c r="U15" s="13">
        <v>37280.262109244337</v>
      </c>
      <c r="V15" s="13">
        <v>20597.942130764968</v>
      </c>
      <c r="W15" s="13">
        <v>21280</v>
      </c>
      <c r="X15" s="13">
        <v>10336</v>
      </c>
      <c r="Y15" s="13">
        <v>10171</v>
      </c>
      <c r="Z15" s="13">
        <v>53442.406224614031</v>
      </c>
      <c r="AA15" s="13">
        <v>52813.735265872805</v>
      </c>
      <c r="AB15" s="13">
        <v>52344.242545505913</v>
      </c>
      <c r="AC15" s="13">
        <v>52073.60640299166</v>
      </c>
      <c r="AD15" s="13">
        <v>154703.02290624997</v>
      </c>
      <c r="AE15" s="13">
        <v>96866.53675800786</v>
      </c>
    </row>
    <row r="16" spans="1:31" s="12" customFormat="1" ht="14.25">
      <c r="A16" s="12" t="s">
        <v>159</v>
      </c>
      <c r="C16" s="12" t="s">
        <v>281</v>
      </c>
      <c r="E16" s="20">
        <v>271886.13489483605</v>
      </c>
      <c r="F16" s="20">
        <v>345605.90293380513</v>
      </c>
      <c r="G16" s="20">
        <v>337057.92369923502</v>
      </c>
      <c r="H16" s="20">
        <f t="shared" si="0"/>
        <v>352256.28594538593</v>
      </c>
      <c r="I16" s="20">
        <v>243674.1036095114</v>
      </c>
      <c r="J16" s="56"/>
      <c r="K16" s="20">
        <v>295593</v>
      </c>
      <c r="L16" s="20">
        <v>293265</v>
      </c>
      <c r="M16" s="20">
        <v>258198</v>
      </c>
      <c r="N16" s="20">
        <v>271886.13489483605</v>
      </c>
      <c r="O16" s="20">
        <v>270207.54772415257</v>
      </c>
      <c r="P16" s="20">
        <v>266964.05403720168</v>
      </c>
      <c r="Q16" s="20">
        <v>266668.68219254445</v>
      </c>
      <c r="R16" s="20">
        <v>345605.90293380513</v>
      </c>
      <c r="S16" s="20">
        <v>394390.25166459527</v>
      </c>
      <c r="T16" s="20">
        <v>345193.71007957181</v>
      </c>
      <c r="U16" s="20">
        <v>342002.38659075566</v>
      </c>
      <c r="V16" s="20">
        <v>337057.92369923502</v>
      </c>
      <c r="W16" s="20">
        <v>334043</v>
      </c>
      <c r="X16" s="20">
        <f>SUM(X17:X27)</f>
        <v>336070</v>
      </c>
      <c r="Y16" s="20">
        <f>SUM(Y17:Y27)</f>
        <v>337603.98713000002</v>
      </c>
      <c r="Z16" s="20">
        <v>352256.28594538593</v>
      </c>
      <c r="AA16" s="20">
        <v>359320.54396026948</v>
      </c>
      <c r="AB16" s="20">
        <v>361053.48583319143</v>
      </c>
      <c r="AC16" s="20">
        <v>361053.48583319143</v>
      </c>
      <c r="AD16" s="20">
        <v>243674.1036095114</v>
      </c>
      <c r="AE16" s="20">
        <v>247718.50636199213</v>
      </c>
    </row>
    <row r="17" spans="1:31" s="12" customFormat="1">
      <c r="A17" s="3" t="s">
        <v>180</v>
      </c>
      <c r="C17" s="3" t="s">
        <v>282</v>
      </c>
      <c r="E17" s="13">
        <v>0</v>
      </c>
      <c r="F17" s="13">
        <v>1</v>
      </c>
      <c r="G17" s="13">
        <v>0</v>
      </c>
      <c r="H17" s="13">
        <f t="shared" si="0"/>
        <v>0</v>
      </c>
      <c r="I17" s="13">
        <v>0</v>
      </c>
      <c r="J17" s="56"/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1</v>
      </c>
      <c r="S17" s="13">
        <v>1</v>
      </c>
      <c r="T17" s="13">
        <v>1</v>
      </c>
      <c r="U17" s="13">
        <v>1</v>
      </c>
      <c r="V17" s="13">
        <v>0</v>
      </c>
      <c r="W17" s="13" t="s">
        <v>371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</row>
    <row r="18" spans="1:31" s="12" customFormat="1">
      <c r="A18" s="3" t="s">
        <v>387</v>
      </c>
      <c r="C18" s="3" t="s">
        <v>386</v>
      </c>
      <c r="E18" s="13">
        <v>0</v>
      </c>
      <c r="F18" s="13">
        <v>0</v>
      </c>
      <c r="G18" s="13">
        <v>0</v>
      </c>
      <c r="H18" s="13">
        <v>0</v>
      </c>
      <c r="I18" s="13">
        <v>234</v>
      </c>
      <c r="J18" s="56"/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1442</v>
      </c>
      <c r="AB18" s="13">
        <v>220</v>
      </c>
      <c r="AC18" s="13">
        <v>227</v>
      </c>
      <c r="AD18" s="13">
        <v>234</v>
      </c>
      <c r="AE18" s="13">
        <v>188</v>
      </c>
    </row>
    <row r="19" spans="1:31">
      <c r="A19" s="3" t="s">
        <v>84</v>
      </c>
      <c r="C19" s="3" t="s">
        <v>195</v>
      </c>
      <c r="E19" s="13">
        <v>44</v>
      </c>
      <c r="F19" s="13">
        <v>44</v>
      </c>
      <c r="G19" s="13">
        <v>44</v>
      </c>
      <c r="H19" s="13">
        <f t="shared" si="0"/>
        <v>44</v>
      </c>
      <c r="I19" s="13">
        <v>0</v>
      </c>
      <c r="K19" s="13">
        <v>44</v>
      </c>
      <c r="L19" s="13">
        <v>44</v>
      </c>
      <c r="M19" s="13">
        <v>44</v>
      </c>
      <c r="N19" s="13">
        <v>44</v>
      </c>
      <c r="O19" s="13">
        <v>44</v>
      </c>
      <c r="P19" s="13">
        <v>44</v>
      </c>
      <c r="Q19" s="13">
        <v>44</v>
      </c>
      <c r="R19" s="13">
        <v>44</v>
      </c>
      <c r="S19" s="13">
        <v>44</v>
      </c>
      <c r="T19" s="13">
        <v>44</v>
      </c>
      <c r="U19" s="13">
        <v>44</v>
      </c>
      <c r="V19" s="13">
        <v>44</v>
      </c>
      <c r="W19" s="13">
        <v>44</v>
      </c>
      <c r="X19" s="13">
        <v>44</v>
      </c>
      <c r="Y19" s="13">
        <v>44</v>
      </c>
      <c r="Z19" s="13">
        <v>44</v>
      </c>
      <c r="AA19" s="13">
        <v>44</v>
      </c>
      <c r="AB19" s="13">
        <v>44</v>
      </c>
      <c r="AC19" s="13">
        <v>0</v>
      </c>
      <c r="AD19" s="13">
        <v>0</v>
      </c>
      <c r="AE19" s="13">
        <v>0</v>
      </c>
    </row>
    <row r="20" spans="1:31" s="12" customFormat="1">
      <c r="A20" s="3" t="s">
        <v>160</v>
      </c>
      <c r="C20" s="3" t="s">
        <v>283</v>
      </c>
      <c r="E20" s="13">
        <v>10457</v>
      </c>
      <c r="F20" s="13">
        <v>7639</v>
      </c>
      <c r="G20" s="13">
        <v>5079</v>
      </c>
      <c r="H20" s="13">
        <f t="shared" si="0"/>
        <v>4299</v>
      </c>
      <c r="I20" s="13">
        <v>4013</v>
      </c>
      <c r="J20" s="56"/>
      <c r="K20" s="13">
        <v>12120</v>
      </c>
      <c r="L20" s="13">
        <v>12083</v>
      </c>
      <c r="M20" s="13">
        <v>11561</v>
      </c>
      <c r="N20" s="13">
        <v>10457</v>
      </c>
      <c r="O20" s="13">
        <v>10425</v>
      </c>
      <c r="P20" s="13">
        <v>9452</v>
      </c>
      <c r="Q20" s="13">
        <v>9273</v>
      </c>
      <c r="R20" s="13">
        <v>7639</v>
      </c>
      <c r="S20" s="13">
        <v>7612</v>
      </c>
      <c r="T20" s="13">
        <v>7570</v>
      </c>
      <c r="U20" s="13">
        <v>7310</v>
      </c>
      <c r="V20" s="13">
        <v>5079</v>
      </c>
      <c r="W20" s="13">
        <v>5375</v>
      </c>
      <c r="X20" s="13">
        <v>5064</v>
      </c>
      <c r="Y20" s="13">
        <v>5155</v>
      </c>
      <c r="Z20" s="13">
        <v>4299</v>
      </c>
      <c r="AA20" s="13">
        <v>3406</v>
      </c>
      <c r="AB20" s="13">
        <v>3363</v>
      </c>
      <c r="AC20" s="13">
        <v>3464</v>
      </c>
      <c r="AD20" s="13">
        <v>4013</v>
      </c>
      <c r="AE20" s="13">
        <v>4177</v>
      </c>
    </row>
    <row r="21" spans="1:31">
      <c r="A21" s="3" t="s">
        <v>65</v>
      </c>
      <c r="C21" s="3" t="s">
        <v>276</v>
      </c>
      <c r="E21" s="13">
        <v>1133</v>
      </c>
      <c r="F21" s="13">
        <v>1831</v>
      </c>
      <c r="G21" s="13">
        <v>6953.1558299999979</v>
      </c>
      <c r="H21" s="13">
        <f t="shared" si="0"/>
        <v>3481.9821699999952</v>
      </c>
      <c r="I21" s="13">
        <v>13236</v>
      </c>
      <c r="K21" s="13">
        <v>34499</v>
      </c>
      <c r="L21" s="13">
        <v>33172</v>
      </c>
      <c r="M21" s="13">
        <v>1135</v>
      </c>
      <c r="N21" s="13">
        <v>1133</v>
      </c>
      <c r="O21" s="13">
        <v>1132</v>
      </c>
      <c r="P21" s="13">
        <v>1114</v>
      </c>
      <c r="Q21" s="13">
        <v>1831</v>
      </c>
      <c r="R21" s="13">
        <v>1831</v>
      </c>
      <c r="S21" s="13">
        <v>5240.9386999999988</v>
      </c>
      <c r="T21" s="13">
        <v>5241.9386999999988</v>
      </c>
      <c r="U21" s="13">
        <v>5245.9386999999988</v>
      </c>
      <c r="V21" s="13">
        <v>6953.1558299999979</v>
      </c>
      <c r="W21" s="13">
        <v>4277</v>
      </c>
      <c r="X21" s="13">
        <v>3808</v>
      </c>
      <c r="Y21" s="13">
        <v>3768.2771299999972</v>
      </c>
      <c r="Z21" s="13">
        <v>3481.9821699999952</v>
      </c>
      <c r="AA21" s="13">
        <v>8935.8196799999969</v>
      </c>
      <c r="AB21" s="13">
        <v>13508.113579999997</v>
      </c>
      <c r="AC21" s="13">
        <v>13241.799859999997</v>
      </c>
      <c r="AD21" s="13">
        <v>13236</v>
      </c>
      <c r="AE21" s="13">
        <v>13240.465109999997</v>
      </c>
    </row>
    <row r="22" spans="1:31">
      <c r="A22" s="3" t="s">
        <v>155</v>
      </c>
      <c r="C22" s="3" t="s">
        <v>284</v>
      </c>
      <c r="E22" s="13">
        <v>0</v>
      </c>
      <c r="F22" s="13">
        <v>56792</v>
      </c>
      <c r="G22" s="13">
        <v>56180</v>
      </c>
      <c r="H22" s="13">
        <f t="shared" si="0"/>
        <v>68253</v>
      </c>
      <c r="I22" s="13">
        <v>68212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56792</v>
      </c>
      <c r="S22" s="13">
        <v>103000</v>
      </c>
      <c r="T22" s="13">
        <v>55823</v>
      </c>
      <c r="U22" s="13">
        <v>57356</v>
      </c>
      <c r="V22" s="13">
        <v>56180</v>
      </c>
      <c r="W22" s="13">
        <v>57182</v>
      </c>
      <c r="X22" s="13">
        <v>59633</v>
      </c>
      <c r="Y22" s="13">
        <v>60889</v>
      </c>
      <c r="Z22" s="13">
        <v>68253</v>
      </c>
      <c r="AA22" s="13">
        <v>67016.74954614228</v>
      </c>
      <c r="AB22" s="13">
        <v>66833.90479869736</v>
      </c>
      <c r="AC22" s="13">
        <v>67713.465486564644</v>
      </c>
      <c r="AD22" s="13">
        <v>68212</v>
      </c>
      <c r="AE22" s="13">
        <v>70110.868010000006</v>
      </c>
    </row>
    <row r="23" spans="1:31">
      <c r="A23" s="3" t="s">
        <v>66</v>
      </c>
      <c r="C23" s="3" t="s">
        <v>277</v>
      </c>
      <c r="E23" s="13">
        <v>6091</v>
      </c>
      <c r="F23" s="13">
        <v>35222</v>
      </c>
      <c r="G23" s="13">
        <v>34502</v>
      </c>
      <c r="H23" s="13">
        <f t="shared" si="0"/>
        <v>33464</v>
      </c>
      <c r="I23" s="13">
        <v>18559</v>
      </c>
      <c r="K23" s="13">
        <v>6091</v>
      </c>
      <c r="L23" s="13">
        <v>6091</v>
      </c>
      <c r="M23" s="13">
        <v>6091</v>
      </c>
      <c r="N23" s="13">
        <v>6091</v>
      </c>
      <c r="O23" s="13">
        <v>6091</v>
      </c>
      <c r="P23" s="13">
        <v>6094</v>
      </c>
      <c r="Q23" s="13">
        <v>6094</v>
      </c>
      <c r="R23" s="13">
        <v>35222</v>
      </c>
      <c r="S23" s="13">
        <v>36051</v>
      </c>
      <c r="T23" s="13">
        <v>35708</v>
      </c>
      <c r="U23" s="13">
        <v>34055</v>
      </c>
      <c r="V23" s="13">
        <v>34502</v>
      </c>
      <c r="W23" s="13">
        <v>34184</v>
      </c>
      <c r="X23" s="13">
        <v>33822</v>
      </c>
      <c r="Y23" s="13">
        <v>33643</v>
      </c>
      <c r="Z23" s="13">
        <v>33464</v>
      </c>
      <c r="AA23" s="13">
        <v>36558</v>
      </c>
      <c r="AB23" s="13">
        <v>36020</v>
      </c>
      <c r="AC23" s="13">
        <v>31045</v>
      </c>
      <c r="AD23" s="13">
        <v>18559</v>
      </c>
      <c r="AE23" s="13">
        <v>34159</v>
      </c>
    </row>
    <row r="24" spans="1:31" s="12" customFormat="1" hidden="1">
      <c r="A24" s="3" t="s">
        <v>158</v>
      </c>
      <c r="B24" s="3"/>
      <c r="C24" s="3" t="s">
        <v>280</v>
      </c>
      <c r="D24" s="3"/>
      <c r="E24" s="13">
        <v>0</v>
      </c>
      <c r="F24" s="13">
        <v>0</v>
      </c>
      <c r="G24" s="13">
        <v>0</v>
      </c>
      <c r="H24" s="13">
        <f t="shared" si="0"/>
        <v>0</v>
      </c>
      <c r="I24" s="13">
        <v>0</v>
      </c>
      <c r="J24" s="56"/>
      <c r="K24" s="13">
        <v>2013</v>
      </c>
      <c r="L24" s="13">
        <v>2004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 t="s">
        <v>371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</row>
    <row r="25" spans="1:31">
      <c r="A25" s="3" t="s">
        <v>161</v>
      </c>
      <c r="C25" s="3" t="s">
        <v>285</v>
      </c>
      <c r="E25" s="13">
        <v>21941.71</v>
      </c>
      <c r="F25" s="13">
        <v>21941.71</v>
      </c>
      <c r="G25" s="13">
        <v>19684.71</v>
      </c>
      <c r="H25" s="13">
        <f t="shared" si="0"/>
        <v>19684.71</v>
      </c>
      <c r="I25" s="13">
        <v>19685</v>
      </c>
      <c r="K25" s="13">
        <v>28371</v>
      </c>
      <c r="L25" s="13">
        <v>28370</v>
      </c>
      <c r="M25" s="13">
        <v>28370</v>
      </c>
      <c r="N25" s="13">
        <v>21941.71</v>
      </c>
      <c r="O25" s="13">
        <v>21941.71</v>
      </c>
      <c r="P25" s="13">
        <v>21941.71</v>
      </c>
      <c r="Q25" s="13">
        <v>21941.71</v>
      </c>
      <c r="R25" s="13">
        <v>21941.71</v>
      </c>
      <c r="S25" s="13">
        <v>21941.71</v>
      </c>
      <c r="T25" s="13">
        <v>21941.71</v>
      </c>
      <c r="U25" s="13">
        <v>21941.71</v>
      </c>
      <c r="V25" s="13">
        <v>19684.71</v>
      </c>
      <c r="W25" s="13">
        <v>19685</v>
      </c>
      <c r="X25" s="13">
        <v>19685</v>
      </c>
      <c r="Y25" s="13">
        <v>19684.71</v>
      </c>
      <c r="Z25" s="13">
        <v>19684.71</v>
      </c>
      <c r="AA25" s="13">
        <v>19684.71</v>
      </c>
      <c r="AB25" s="13">
        <v>19684.71</v>
      </c>
      <c r="AC25" s="13">
        <v>19684.71</v>
      </c>
      <c r="AD25" s="13">
        <v>19685</v>
      </c>
      <c r="AE25" s="13">
        <v>29894.71</v>
      </c>
    </row>
    <row r="26" spans="1:31">
      <c r="A26" s="3" t="s">
        <v>88</v>
      </c>
      <c r="C26" s="3" t="s">
        <v>286</v>
      </c>
      <c r="E26" s="13">
        <v>147474.42489483606</v>
      </c>
      <c r="F26" s="13">
        <v>138386.19293380517</v>
      </c>
      <c r="G26" s="13">
        <v>131405.05786923502</v>
      </c>
      <c r="H26" s="13">
        <f t="shared" si="0"/>
        <v>139830.59377538596</v>
      </c>
      <c r="I26" s="13">
        <v>36627</v>
      </c>
      <c r="K26" s="13">
        <v>126920</v>
      </c>
      <c r="L26" s="13">
        <v>126182</v>
      </c>
      <c r="M26" s="13">
        <v>125947</v>
      </c>
      <c r="N26" s="13">
        <v>147474.42489483606</v>
      </c>
      <c r="O26" s="13">
        <v>146097.83772415254</v>
      </c>
      <c r="P26" s="13">
        <v>144097.34403720166</v>
      </c>
      <c r="Q26" s="13">
        <v>143556.97219254449</v>
      </c>
      <c r="R26" s="13">
        <v>138386.19293380517</v>
      </c>
      <c r="S26" s="13">
        <v>136988.60296459528</v>
      </c>
      <c r="T26" s="13">
        <v>135533.06137957179</v>
      </c>
      <c r="U26" s="13">
        <v>132777.73789075567</v>
      </c>
      <c r="V26" s="13">
        <v>131405.05786923502</v>
      </c>
      <c r="W26" s="13">
        <v>130147</v>
      </c>
      <c r="X26" s="13">
        <v>130697</v>
      </c>
      <c r="Y26" s="13">
        <v>131159</v>
      </c>
      <c r="Z26" s="13">
        <v>139830.59377538596</v>
      </c>
      <c r="AA26" s="13">
        <v>139097.26473412721</v>
      </c>
      <c r="AB26" s="13">
        <v>138305.75745449407</v>
      </c>
      <c r="AC26" s="13">
        <v>137372.39359700834</v>
      </c>
      <c r="AD26" s="13">
        <v>36627</v>
      </c>
      <c r="AE26" s="13">
        <v>36201.46324199214</v>
      </c>
    </row>
    <row r="27" spans="1:31">
      <c r="A27" s="3" t="s">
        <v>89</v>
      </c>
      <c r="C27" s="3" t="s">
        <v>287</v>
      </c>
      <c r="E27" s="13">
        <v>84745</v>
      </c>
      <c r="F27" s="13">
        <v>83749</v>
      </c>
      <c r="G27" s="13">
        <v>83210</v>
      </c>
      <c r="H27" s="13">
        <f t="shared" si="0"/>
        <v>83198</v>
      </c>
      <c r="I27" s="13">
        <v>83108</v>
      </c>
      <c r="K27" s="13">
        <v>85535</v>
      </c>
      <c r="L27" s="13">
        <v>85319</v>
      </c>
      <c r="M27" s="13">
        <v>85050</v>
      </c>
      <c r="N27" s="13">
        <v>84745</v>
      </c>
      <c r="O27" s="13">
        <v>84476</v>
      </c>
      <c r="P27" s="13">
        <v>84221</v>
      </c>
      <c r="Q27" s="13">
        <v>83928</v>
      </c>
      <c r="R27" s="13">
        <v>83749</v>
      </c>
      <c r="S27" s="13">
        <v>83510</v>
      </c>
      <c r="T27" s="13">
        <v>83331</v>
      </c>
      <c r="U27" s="13">
        <v>83270</v>
      </c>
      <c r="V27" s="13">
        <v>83210</v>
      </c>
      <c r="W27" s="13">
        <v>83149</v>
      </c>
      <c r="X27" s="13">
        <v>83317</v>
      </c>
      <c r="Y27" s="13">
        <v>83261</v>
      </c>
      <c r="Z27" s="13">
        <v>83198</v>
      </c>
      <c r="AA27" s="13">
        <v>83136</v>
      </c>
      <c r="AB27" s="13">
        <v>83073</v>
      </c>
      <c r="AC27" s="13">
        <v>83127</v>
      </c>
      <c r="AD27" s="13">
        <v>83108</v>
      </c>
      <c r="AE27" s="13">
        <v>59748</v>
      </c>
    </row>
    <row r="28" spans="1:31" s="12" customFormat="1">
      <c r="A28" s="12" t="s">
        <v>162</v>
      </c>
      <c r="B28" s="3"/>
      <c r="C28" s="12" t="s">
        <v>288</v>
      </c>
      <c r="D28" s="3"/>
      <c r="E28" s="60">
        <v>503025.81875896</v>
      </c>
      <c r="F28" s="60">
        <v>526894.47726096283</v>
      </c>
      <c r="G28" s="60">
        <v>482769.94927897997</v>
      </c>
      <c r="H28" s="60">
        <f t="shared" si="0"/>
        <v>508795.3534019934</v>
      </c>
      <c r="I28" s="60">
        <v>480101</v>
      </c>
      <c r="J28" s="56"/>
      <c r="K28" s="60">
        <v>497435</v>
      </c>
      <c r="L28" s="60">
        <v>485215</v>
      </c>
      <c r="M28" s="60">
        <v>512858.39999887993</v>
      </c>
      <c r="N28" s="60">
        <v>503025.81875896</v>
      </c>
      <c r="O28" s="60">
        <v>501571.42427686078</v>
      </c>
      <c r="P28" s="60">
        <v>501608.85765187431</v>
      </c>
      <c r="Q28" s="60">
        <v>505206.96124800667</v>
      </c>
      <c r="R28" s="60">
        <v>526894.47726096283</v>
      </c>
      <c r="S28" s="60">
        <v>546421.10598300502</v>
      </c>
      <c r="T28" s="60">
        <v>494157.09218644275</v>
      </c>
      <c r="U28" s="60">
        <v>497917.09933359665</v>
      </c>
      <c r="V28" s="60">
        <v>482768.94927897997</v>
      </c>
      <c r="W28" s="60">
        <v>491437</v>
      </c>
      <c r="X28" s="60">
        <f>+X29+X45+X57</f>
        <v>472162</v>
      </c>
      <c r="Y28" s="60">
        <v>459595.14360486332</v>
      </c>
      <c r="Z28" s="60">
        <v>508795.3534019934</v>
      </c>
      <c r="AA28" s="60">
        <v>503977.77118433401</v>
      </c>
      <c r="AB28" s="60">
        <v>491172.20247939264</v>
      </c>
      <c r="AC28" s="60">
        <v>488897.26008041436</v>
      </c>
      <c r="AD28" s="60">
        <v>480101</v>
      </c>
      <c r="AE28" s="60">
        <v>452921.48573451961</v>
      </c>
    </row>
    <row r="29" spans="1:31" s="12" customFormat="1" ht="14.25">
      <c r="A29" s="12" t="s">
        <v>163</v>
      </c>
      <c r="C29" s="12" t="s">
        <v>289</v>
      </c>
      <c r="E29" s="60">
        <v>85302.818758959969</v>
      </c>
      <c r="F29" s="60">
        <v>118650.16777096283</v>
      </c>
      <c r="G29" s="60">
        <v>102918.00492897995</v>
      </c>
      <c r="H29" s="60">
        <f t="shared" si="0"/>
        <v>112398.94005199311</v>
      </c>
      <c r="I29" s="60">
        <v>189547</v>
      </c>
      <c r="J29" s="56"/>
      <c r="K29" s="60">
        <v>81813</v>
      </c>
      <c r="L29" s="60">
        <v>79824</v>
      </c>
      <c r="M29" s="60">
        <v>85925.399998879948</v>
      </c>
      <c r="N29" s="60">
        <v>85302.818758959969</v>
      </c>
      <c r="O29" s="60">
        <v>97133.424276860809</v>
      </c>
      <c r="P29" s="60">
        <v>100853.85765187434</v>
      </c>
      <c r="Q29" s="60">
        <v>104629.74137800666</v>
      </c>
      <c r="R29" s="60">
        <v>118650.16777096283</v>
      </c>
      <c r="S29" s="60">
        <v>103684.08309300497</v>
      </c>
      <c r="T29" s="60">
        <v>111848.71846644275</v>
      </c>
      <c r="U29" s="60">
        <v>109169.11059359665</v>
      </c>
      <c r="V29" s="60">
        <v>102918.00492897995</v>
      </c>
      <c r="W29" s="60">
        <v>115430</v>
      </c>
      <c r="X29" s="60">
        <f>SUM(X30:X44)</f>
        <v>110874</v>
      </c>
      <c r="Y29" s="60">
        <v>106875.02240486311</v>
      </c>
      <c r="Z29" s="60">
        <v>112398.94005199311</v>
      </c>
      <c r="AA29" s="60">
        <v>128505.89224433406</v>
      </c>
      <c r="AB29" s="60">
        <v>156728.88123410943</v>
      </c>
      <c r="AC29" s="60">
        <v>161615.04171140303</v>
      </c>
      <c r="AD29" s="60">
        <v>189547</v>
      </c>
      <c r="AE29" s="60">
        <v>199165.81781151966</v>
      </c>
    </row>
    <row r="30" spans="1:31">
      <c r="A30" s="3" t="s">
        <v>68</v>
      </c>
      <c r="C30" s="3" t="s">
        <v>313</v>
      </c>
      <c r="E30" s="13">
        <v>6047</v>
      </c>
      <c r="F30" s="13">
        <v>11074</v>
      </c>
      <c r="G30" s="13">
        <v>9876</v>
      </c>
      <c r="H30" s="13">
        <f t="shared" si="0"/>
        <v>11818</v>
      </c>
      <c r="I30" s="13">
        <v>22109</v>
      </c>
      <c r="K30" s="13">
        <v>7983</v>
      </c>
      <c r="L30" s="13">
        <v>7080</v>
      </c>
      <c r="M30" s="13">
        <v>8039</v>
      </c>
      <c r="N30" s="13">
        <v>6047</v>
      </c>
      <c r="O30" s="13">
        <v>12327</v>
      </c>
      <c r="P30" s="13">
        <v>10270</v>
      </c>
      <c r="Q30" s="13">
        <v>11721</v>
      </c>
      <c r="R30" s="13">
        <v>11074</v>
      </c>
      <c r="S30" s="13">
        <v>10931</v>
      </c>
      <c r="T30" s="13">
        <v>11547</v>
      </c>
      <c r="U30" s="13">
        <v>11218</v>
      </c>
      <c r="V30" s="13">
        <v>9876</v>
      </c>
      <c r="W30" s="13">
        <v>11131</v>
      </c>
      <c r="X30" s="13">
        <v>9516</v>
      </c>
      <c r="Y30" s="13">
        <v>10629</v>
      </c>
      <c r="Z30" s="13">
        <v>11818</v>
      </c>
      <c r="AA30" s="13">
        <v>14503</v>
      </c>
      <c r="AB30" s="13">
        <v>15826</v>
      </c>
      <c r="AC30" s="13">
        <v>16732</v>
      </c>
      <c r="AD30" s="13">
        <v>22109</v>
      </c>
      <c r="AE30" s="13">
        <v>24419</v>
      </c>
    </row>
    <row r="31" spans="1:31">
      <c r="A31" s="3" t="s">
        <v>409</v>
      </c>
      <c r="C31" s="3" t="s">
        <v>394</v>
      </c>
      <c r="E31" s="13">
        <v>364.79040999999995</v>
      </c>
      <c r="F31" s="13">
        <v>0</v>
      </c>
      <c r="G31" s="13">
        <v>0</v>
      </c>
      <c r="H31" s="13">
        <f t="shared" si="0"/>
        <v>0</v>
      </c>
      <c r="I31" s="13">
        <v>0</v>
      </c>
      <c r="K31" s="13">
        <v>365</v>
      </c>
      <c r="L31" s="13">
        <v>365</v>
      </c>
      <c r="M31" s="13">
        <v>364.79040999999995</v>
      </c>
      <c r="N31" s="13">
        <v>364.79040999999995</v>
      </c>
      <c r="O31" s="13">
        <v>365</v>
      </c>
      <c r="P31" s="13">
        <v>364</v>
      </c>
      <c r="Q31" s="13">
        <v>364.13996999999995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 t="s">
        <v>371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</row>
    <row r="32" spans="1:31">
      <c r="A32" s="3" t="s">
        <v>404</v>
      </c>
      <c r="C32" s="3" t="s">
        <v>393</v>
      </c>
      <c r="E32" s="13">
        <v>4759</v>
      </c>
      <c r="F32" s="13">
        <v>4731</v>
      </c>
      <c r="G32" s="13">
        <v>5196</v>
      </c>
      <c r="H32" s="13">
        <f t="shared" si="0"/>
        <v>5915.7140099999997</v>
      </c>
      <c r="I32" s="13">
        <v>4133</v>
      </c>
      <c r="K32" s="13">
        <v>3888</v>
      </c>
      <c r="L32" s="13">
        <v>4414</v>
      </c>
      <c r="M32" s="13">
        <v>4764</v>
      </c>
      <c r="N32" s="13">
        <v>4759</v>
      </c>
      <c r="O32" s="13">
        <v>5150</v>
      </c>
      <c r="P32" s="13">
        <v>4739</v>
      </c>
      <c r="Q32" s="13">
        <v>5554</v>
      </c>
      <c r="R32" s="13">
        <v>4731</v>
      </c>
      <c r="S32" s="13">
        <v>4805</v>
      </c>
      <c r="T32" s="13">
        <v>5067</v>
      </c>
      <c r="U32" s="13">
        <v>5189</v>
      </c>
      <c r="V32" s="13">
        <v>5196</v>
      </c>
      <c r="W32" s="13">
        <v>5399</v>
      </c>
      <c r="X32" s="13">
        <v>5617</v>
      </c>
      <c r="Y32" s="13">
        <v>5686.1010099999994</v>
      </c>
      <c r="Z32" s="13">
        <v>5915.7140099999997</v>
      </c>
      <c r="AA32" s="13">
        <v>6440.6324500000001</v>
      </c>
      <c r="AB32" s="13">
        <v>6558.1611299999995</v>
      </c>
      <c r="AC32" s="13">
        <v>3567.2594700000004</v>
      </c>
      <c r="AD32" s="13">
        <v>4133</v>
      </c>
      <c r="AE32" s="13">
        <v>4719.56023</v>
      </c>
    </row>
    <row r="33" spans="1:31">
      <c r="A33" s="3" t="s">
        <v>405</v>
      </c>
      <c r="C33" s="3" t="s">
        <v>395</v>
      </c>
      <c r="E33" s="13">
        <v>34869.596738006629</v>
      </c>
      <c r="F33" s="13">
        <v>49977.057288006647</v>
      </c>
      <c r="G33" s="13">
        <v>44366.761818006664</v>
      </c>
      <c r="H33" s="13">
        <f t="shared" si="0"/>
        <v>48281.223065006649</v>
      </c>
      <c r="I33" s="13">
        <v>44689</v>
      </c>
      <c r="K33" s="13">
        <v>24624</v>
      </c>
      <c r="L33" s="13">
        <v>26946</v>
      </c>
      <c r="M33" s="13">
        <v>31720.95989800664</v>
      </c>
      <c r="N33" s="13">
        <v>34869.596738006629</v>
      </c>
      <c r="O33" s="13">
        <v>37796.456488006632</v>
      </c>
      <c r="P33" s="13">
        <v>39156.032978006631</v>
      </c>
      <c r="Q33" s="13">
        <v>41050.10420800664</v>
      </c>
      <c r="R33" s="13">
        <v>49977.057288006647</v>
      </c>
      <c r="S33" s="13">
        <v>35571</v>
      </c>
      <c r="T33" s="13">
        <v>36423.290769076339</v>
      </c>
      <c r="U33" s="13">
        <v>38089.121298006648</v>
      </c>
      <c r="V33" s="13">
        <v>44366.761818006664</v>
      </c>
      <c r="W33" s="13">
        <v>54515</v>
      </c>
      <c r="X33" s="13">
        <v>49364</v>
      </c>
      <c r="Y33" s="13">
        <v>45223.459225006649</v>
      </c>
      <c r="Z33" s="13">
        <v>48281.223065006649</v>
      </c>
      <c r="AA33" s="13">
        <v>50607.364047732452</v>
      </c>
      <c r="AB33" s="13">
        <v>48623.888924006649</v>
      </c>
      <c r="AC33" s="13">
        <v>43666.340464006651</v>
      </c>
      <c r="AD33" s="13">
        <v>44689</v>
      </c>
      <c r="AE33" s="13">
        <v>46909.104205006639</v>
      </c>
    </row>
    <row r="34" spans="1:31">
      <c r="A34" s="3" t="s">
        <v>406</v>
      </c>
      <c r="C34" s="3" t="s">
        <v>396</v>
      </c>
      <c r="E34" s="13">
        <v>3361.1752799999999</v>
      </c>
      <c r="F34" s="13">
        <v>4330.5426399999997</v>
      </c>
      <c r="G34" s="13">
        <v>6265.7862800000003</v>
      </c>
      <c r="H34" s="13">
        <f t="shared" si="0"/>
        <v>7982.7333599999993</v>
      </c>
      <c r="I34" s="13">
        <v>17014</v>
      </c>
      <c r="K34" s="13">
        <v>2958</v>
      </c>
      <c r="L34" s="13">
        <v>3334</v>
      </c>
      <c r="M34" s="13">
        <v>3765.6682599999999</v>
      </c>
      <c r="N34" s="13">
        <v>3361.1752799999999</v>
      </c>
      <c r="O34" s="13">
        <v>3522.9632799999999</v>
      </c>
      <c r="P34" s="13">
        <v>3684.75227</v>
      </c>
      <c r="Q34" s="13">
        <v>4050.4919300000001</v>
      </c>
      <c r="R34" s="13">
        <v>4330.5426399999997</v>
      </c>
      <c r="S34" s="13">
        <v>4326.3840099999998</v>
      </c>
      <c r="T34" s="13">
        <v>5156.9909600000001</v>
      </c>
      <c r="U34" s="13">
        <v>5910.7337699999998</v>
      </c>
      <c r="V34" s="13">
        <v>6265.7862800000003</v>
      </c>
      <c r="W34" s="13">
        <v>6954</v>
      </c>
      <c r="X34" s="13">
        <v>7287</v>
      </c>
      <c r="Y34" s="13">
        <v>7647.3248599999997</v>
      </c>
      <c r="Z34" s="13">
        <v>7982.7333599999993</v>
      </c>
      <c r="AA34" s="13">
        <v>8390.257880000001</v>
      </c>
      <c r="AB34" s="13">
        <v>12374.51369</v>
      </c>
      <c r="AC34" s="13">
        <v>13872.241099999999</v>
      </c>
      <c r="AD34" s="13">
        <v>17014</v>
      </c>
      <c r="AE34" s="13">
        <v>18699.333280000003</v>
      </c>
    </row>
    <row r="35" spans="1:31" hidden="1">
      <c r="A35" s="3" t="s">
        <v>80</v>
      </c>
      <c r="C35" s="3" t="s">
        <v>198</v>
      </c>
      <c r="E35" s="13">
        <v>0</v>
      </c>
      <c r="F35" s="13">
        <v>0</v>
      </c>
      <c r="G35" s="13">
        <v>0</v>
      </c>
      <c r="H35" s="13">
        <f t="shared" si="0"/>
        <v>0</v>
      </c>
      <c r="I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5939.0733399999999</v>
      </c>
      <c r="U35" s="13">
        <v>0</v>
      </c>
      <c r="V35" s="13">
        <v>0</v>
      </c>
      <c r="W35" s="13" t="s">
        <v>371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</row>
    <row r="36" spans="1:31">
      <c r="A36" s="3" t="s">
        <v>164</v>
      </c>
      <c r="C36" s="3" t="s">
        <v>290</v>
      </c>
      <c r="E36" s="13">
        <v>4519.457550000001</v>
      </c>
      <c r="F36" s="13">
        <v>5603.1247000000003</v>
      </c>
      <c r="G36" s="13">
        <v>5492.953300000001</v>
      </c>
      <c r="H36" s="13">
        <f t="shared" si="0"/>
        <v>3581.7842500000002</v>
      </c>
      <c r="I36" s="13">
        <v>7857</v>
      </c>
      <c r="K36" s="13">
        <v>9071</v>
      </c>
      <c r="L36" s="13">
        <v>7859</v>
      </c>
      <c r="M36" s="13">
        <v>5713.2153600000011</v>
      </c>
      <c r="N36" s="13">
        <v>4519.457550000001</v>
      </c>
      <c r="O36" s="13">
        <v>5374.1145299999998</v>
      </c>
      <c r="P36" s="13">
        <v>6771.7731300000005</v>
      </c>
      <c r="Q36" s="13">
        <v>7776.5167200000005</v>
      </c>
      <c r="R36" s="13">
        <v>5603.1247000000003</v>
      </c>
      <c r="S36" s="13">
        <v>5530.35772</v>
      </c>
      <c r="T36" s="13">
        <v>6727.8652600000005</v>
      </c>
      <c r="U36" s="13">
        <v>7370.2035999999998</v>
      </c>
      <c r="V36" s="13">
        <v>5492.953300000001</v>
      </c>
      <c r="W36" s="13">
        <v>6153</v>
      </c>
      <c r="X36" s="13">
        <v>7409</v>
      </c>
      <c r="Y36" s="13">
        <v>6610.2175399999996</v>
      </c>
      <c r="Z36" s="13">
        <v>3581.7842500000002</v>
      </c>
      <c r="AA36" s="13">
        <v>5509.14408</v>
      </c>
      <c r="AB36" s="13">
        <v>6394.1190199999992</v>
      </c>
      <c r="AC36" s="13">
        <v>7550.9014900000011</v>
      </c>
      <c r="AD36" s="13">
        <v>7857</v>
      </c>
      <c r="AE36" s="13">
        <v>7825.1250899999995</v>
      </c>
    </row>
    <row r="37" spans="1:31">
      <c r="A37" s="3" t="s">
        <v>165</v>
      </c>
      <c r="C37" s="3" t="s">
        <v>291</v>
      </c>
      <c r="E37" s="13">
        <v>363.81627000000003</v>
      </c>
      <c r="F37" s="13">
        <v>0</v>
      </c>
      <c r="G37" s="13">
        <v>0</v>
      </c>
      <c r="H37" s="13">
        <f t="shared" si="0"/>
        <v>0</v>
      </c>
      <c r="I37" s="13">
        <v>0</v>
      </c>
      <c r="K37" s="13">
        <v>238</v>
      </c>
      <c r="L37" s="13">
        <v>305</v>
      </c>
      <c r="M37" s="13">
        <v>300.61809999999997</v>
      </c>
      <c r="N37" s="13">
        <v>363.81627000000003</v>
      </c>
      <c r="O37" s="13">
        <v>269.37619999999993</v>
      </c>
      <c r="P37" s="13">
        <v>329.18304000000006</v>
      </c>
      <c r="Q37" s="13">
        <v>316</v>
      </c>
      <c r="R37" s="13">
        <v>0</v>
      </c>
      <c r="S37" s="13">
        <v>212.90815000000003</v>
      </c>
      <c r="T37" s="13">
        <v>0</v>
      </c>
      <c r="U37" s="13">
        <v>0</v>
      </c>
      <c r="V37" s="13">
        <v>0</v>
      </c>
      <c r="W37" s="13" t="s">
        <v>371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</row>
    <row r="38" spans="1:31">
      <c r="A38" s="3" t="s">
        <v>70</v>
      </c>
      <c r="C38" s="3" t="s">
        <v>292</v>
      </c>
      <c r="E38" s="13">
        <v>17793.068110953336</v>
      </c>
      <c r="F38" s="13">
        <v>25976.766632956169</v>
      </c>
      <c r="G38" s="13">
        <v>22323.020080973281</v>
      </c>
      <c r="H38" s="13">
        <f t="shared" si="0"/>
        <v>22095.937396986483</v>
      </c>
      <c r="I38" s="13">
        <v>72157</v>
      </c>
      <c r="K38" s="13">
        <v>18271</v>
      </c>
      <c r="L38" s="13">
        <v>14924</v>
      </c>
      <c r="M38" s="13">
        <v>16046.18181087331</v>
      </c>
      <c r="N38" s="13">
        <v>17793.068110953336</v>
      </c>
      <c r="O38" s="13">
        <v>18272.787855730177</v>
      </c>
      <c r="P38" s="13">
        <v>19359.916913867706</v>
      </c>
      <c r="Q38" s="13">
        <v>17065</v>
      </c>
      <c r="R38" s="13">
        <v>25976.766632956169</v>
      </c>
      <c r="S38" s="13">
        <v>24101.059563004957</v>
      </c>
      <c r="T38" s="13">
        <v>24291.706727366403</v>
      </c>
      <c r="U38" s="13">
        <v>22850.83015559</v>
      </c>
      <c r="V38" s="13">
        <v>22323.020080973281</v>
      </c>
      <c r="W38" s="13">
        <v>20326</v>
      </c>
      <c r="X38" s="13">
        <v>20685</v>
      </c>
      <c r="Y38" s="13">
        <v>21113.990419856476</v>
      </c>
      <c r="Z38" s="13">
        <v>22095.937396986483</v>
      </c>
      <c r="AA38" s="13">
        <v>28434.631376601606</v>
      </c>
      <c r="AB38" s="13">
        <v>55463.640110102795</v>
      </c>
      <c r="AC38" s="13">
        <v>64195.109097396395</v>
      </c>
      <c r="AD38" s="13">
        <v>72157</v>
      </c>
      <c r="AE38" s="13">
        <v>72014.533216513024</v>
      </c>
    </row>
    <row r="39" spans="1:31">
      <c r="A39" s="3" t="s">
        <v>407</v>
      </c>
      <c r="C39" s="3" t="s">
        <v>397</v>
      </c>
      <c r="E39" s="13">
        <v>395</v>
      </c>
      <c r="F39" s="13">
        <v>1144.16364</v>
      </c>
      <c r="G39" s="13">
        <v>314.6372199999999</v>
      </c>
      <c r="H39" s="13">
        <f t="shared" si="0"/>
        <v>106.00165999999972</v>
      </c>
      <c r="I39" s="13">
        <v>93</v>
      </c>
      <c r="K39" s="13">
        <v>2357</v>
      </c>
      <c r="L39" s="13">
        <v>2372</v>
      </c>
      <c r="M39" s="13">
        <v>2075</v>
      </c>
      <c r="N39" s="13">
        <v>395</v>
      </c>
      <c r="O39" s="13">
        <v>387</v>
      </c>
      <c r="P39" s="13">
        <v>283</v>
      </c>
      <c r="Q39" s="13">
        <v>3011.1031399999993</v>
      </c>
      <c r="R39" s="13">
        <v>1144.16364</v>
      </c>
      <c r="S39" s="13">
        <v>1285.62042</v>
      </c>
      <c r="T39" s="13">
        <v>620.26225999999997</v>
      </c>
      <c r="U39" s="13">
        <v>314.41552999999948</v>
      </c>
      <c r="V39" s="13">
        <v>314.6372199999999</v>
      </c>
      <c r="W39" s="13">
        <v>313</v>
      </c>
      <c r="X39" s="13">
        <v>106</v>
      </c>
      <c r="Y39" s="13">
        <v>106.00165999999972</v>
      </c>
      <c r="Z39" s="13">
        <v>106.00165999999972</v>
      </c>
      <c r="AA39" s="13">
        <v>106.00165999999972</v>
      </c>
      <c r="AB39" s="13">
        <v>106.00165999999972</v>
      </c>
      <c r="AC39" s="13">
        <v>92.645049999999983</v>
      </c>
      <c r="AD39" s="13">
        <v>93</v>
      </c>
      <c r="AE39" s="13">
        <v>92.645049999999983</v>
      </c>
    </row>
    <row r="40" spans="1:31">
      <c r="A40" s="3" t="s">
        <v>166</v>
      </c>
      <c r="C40" s="3" t="s">
        <v>293</v>
      </c>
      <c r="E40" s="13">
        <v>9237.4515500000016</v>
      </c>
      <c r="F40" s="13">
        <v>8036.7488300000005</v>
      </c>
      <c r="G40" s="13">
        <v>1161.23244</v>
      </c>
      <c r="H40" s="13">
        <f t="shared" si="0"/>
        <v>6772.6319299999996</v>
      </c>
      <c r="I40" s="13">
        <v>690</v>
      </c>
      <c r="K40" s="13">
        <v>7235</v>
      </c>
      <c r="L40" s="13">
        <v>8083</v>
      </c>
      <c r="M40" s="13">
        <v>8764.46191</v>
      </c>
      <c r="N40" s="13">
        <v>9237.4515500000016</v>
      </c>
      <c r="O40" s="13">
        <v>9398.3109331240012</v>
      </c>
      <c r="P40" s="13">
        <v>10376.52203</v>
      </c>
      <c r="Q40" s="13">
        <v>8815</v>
      </c>
      <c r="R40" s="13">
        <v>8036.7488300000005</v>
      </c>
      <c r="S40" s="13">
        <v>8271.6291299999993</v>
      </c>
      <c r="T40" s="13">
        <v>8219.7007599999997</v>
      </c>
      <c r="U40" s="13">
        <v>12154.60564</v>
      </c>
      <c r="V40" s="13">
        <v>1161.23244</v>
      </c>
      <c r="W40" s="13">
        <v>2684</v>
      </c>
      <c r="X40" s="13">
        <v>2908</v>
      </c>
      <c r="Y40" s="13">
        <v>3018.9352100000006</v>
      </c>
      <c r="Z40" s="13">
        <v>6772.6319299999996</v>
      </c>
      <c r="AA40" s="13">
        <v>7042.0658800000001</v>
      </c>
      <c r="AB40" s="13">
        <v>1307.73705</v>
      </c>
      <c r="AC40" s="13">
        <v>1175.0540399999998</v>
      </c>
      <c r="AD40" s="13">
        <v>690</v>
      </c>
      <c r="AE40" s="13">
        <v>972.1751999999999</v>
      </c>
    </row>
    <row r="41" spans="1:31" hidden="1">
      <c r="A41" s="3" t="s">
        <v>167</v>
      </c>
      <c r="C41" s="3" t="s">
        <v>294</v>
      </c>
      <c r="E41" s="13">
        <v>0</v>
      </c>
      <c r="F41" s="13">
        <v>0</v>
      </c>
      <c r="G41" s="13">
        <v>0</v>
      </c>
      <c r="H41" s="13">
        <f t="shared" si="0"/>
        <v>0</v>
      </c>
      <c r="I41" s="13">
        <v>0</v>
      </c>
      <c r="K41" s="13">
        <v>0</v>
      </c>
      <c r="L41" s="13">
        <v>0</v>
      </c>
      <c r="M41" s="13"/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 t="s">
        <v>372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</row>
    <row r="42" spans="1:31">
      <c r="A42" s="3" t="s">
        <v>71</v>
      </c>
      <c r="C42" s="3" t="s">
        <v>295</v>
      </c>
      <c r="E42" s="13">
        <v>2792.4628499999999</v>
      </c>
      <c r="F42" s="13">
        <v>6319.3010000000013</v>
      </c>
      <c r="G42" s="13">
        <v>5783.0013299999991</v>
      </c>
      <c r="H42" s="13">
        <f t="shared" si="0"/>
        <v>2921.48522</v>
      </c>
      <c r="I42" s="13">
        <v>15317</v>
      </c>
      <c r="K42" s="13">
        <v>3893</v>
      </c>
      <c r="L42" s="13">
        <v>3290</v>
      </c>
      <c r="M42" s="13">
        <v>3637.5042500000009</v>
      </c>
      <c r="N42" s="13">
        <v>2792.4628499999999</v>
      </c>
      <c r="O42" s="13">
        <v>3290.4149900000002</v>
      </c>
      <c r="P42" s="13">
        <v>4243.6772899999996</v>
      </c>
      <c r="Q42" s="13">
        <v>3736.3854100000003</v>
      </c>
      <c r="R42" s="13">
        <v>6319.3010000000013</v>
      </c>
      <c r="S42" s="13">
        <v>6473.4968500000014</v>
      </c>
      <c r="T42" s="13">
        <v>6106.8727399999998</v>
      </c>
      <c r="U42" s="13">
        <v>4128.916540000002</v>
      </c>
      <c r="V42" s="13">
        <v>5783.0013299999991</v>
      </c>
      <c r="W42" s="13">
        <v>5623</v>
      </c>
      <c r="X42" s="13">
        <v>5456</v>
      </c>
      <c r="Y42" s="13">
        <v>4112.8879100000004</v>
      </c>
      <c r="Z42" s="13">
        <v>2921.48522</v>
      </c>
      <c r="AA42" s="13">
        <v>3771.2618000000016</v>
      </c>
      <c r="AB42" s="13">
        <v>5396.8405100000009</v>
      </c>
      <c r="AC42" s="13">
        <v>5307.6607000000013</v>
      </c>
      <c r="AD42" s="13">
        <v>15317</v>
      </c>
      <c r="AE42" s="13">
        <v>15916.477959999997</v>
      </c>
    </row>
    <row r="43" spans="1:31">
      <c r="A43" s="3" t="s">
        <v>406</v>
      </c>
      <c r="C43" s="3" t="s">
        <v>398</v>
      </c>
      <c r="E43" s="13">
        <v>0</v>
      </c>
      <c r="F43" s="13">
        <v>1457.4630400000001</v>
      </c>
      <c r="G43" s="13">
        <v>2137.6124599999998</v>
      </c>
      <c r="H43" s="13">
        <f t="shared" si="0"/>
        <v>2923.02169</v>
      </c>
      <c r="I43" s="13">
        <v>5488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1457.4630400000001</v>
      </c>
      <c r="S43" s="13">
        <v>1554.62725</v>
      </c>
      <c r="T43" s="13">
        <v>1748.9556499999999</v>
      </c>
      <c r="U43" s="13">
        <v>1943.28406</v>
      </c>
      <c r="V43" s="13">
        <v>2137.6124599999998</v>
      </c>
      <c r="W43" s="13">
        <v>2332</v>
      </c>
      <c r="X43" s="13">
        <v>2526</v>
      </c>
      <c r="Y43" s="13">
        <v>2728.1535800000001</v>
      </c>
      <c r="Z43" s="13">
        <v>2923.02169</v>
      </c>
      <c r="AA43" s="13">
        <v>3702.4941400000002</v>
      </c>
      <c r="AB43" s="13">
        <v>4676.8346900000006</v>
      </c>
      <c r="AC43" s="13">
        <v>5456.3071399999999</v>
      </c>
      <c r="AD43" s="13">
        <v>5488</v>
      </c>
      <c r="AE43" s="13">
        <v>7598.1245199999994</v>
      </c>
    </row>
    <row r="44" spans="1:31">
      <c r="A44" s="3" t="s">
        <v>168</v>
      </c>
      <c r="C44" s="3" t="s">
        <v>296</v>
      </c>
      <c r="E44" s="13">
        <v>801</v>
      </c>
      <c r="F44" s="13">
        <v>0</v>
      </c>
      <c r="G44" s="13">
        <v>0</v>
      </c>
      <c r="H44" s="13">
        <f t="shared" si="0"/>
        <v>0</v>
      </c>
      <c r="I44" s="13">
        <v>0</v>
      </c>
      <c r="K44" s="13">
        <v>930</v>
      </c>
      <c r="L44" s="13">
        <v>852</v>
      </c>
      <c r="M44" s="13">
        <v>733</v>
      </c>
      <c r="N44" s="13">
        <v>801</v>
      </c>
      <c r="O44" s="13">
        <v>981</v>
      </c>
      <c r="P44" s="13">
        <v>1275</v>
      </c>
      <c r="Q44" s="13">
        <v>1171</v>
      </c>
      <c r="R44" s="13">
        <v>0</v>
      </c>
      <c r="S44" s="13">
        <v>621</v>
      </c>
      <c r="T44" s="13">
        <v>0</v>
      </c>
      <c r="U44" s="13">
        <v>0</v>
      </c>
      <c r="V44" s="13">
        <v>0</v>
      </c>
      <c r="W44" s="13" t="s">
        <v>371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</row>
    <row r="45" spans="1:31" s="12" customFormat="1" ht="14.25">
      <c r="A45" s="12" t="s">
        <v>169</v>
      </c>
      <c r="C45" s="12" t="s">
        <v>297</v>
      </c>
      <c r="E45" s="20">
        <v>272652</v>
      </c>
      <c r="F45" s="20">
        <v>220538.30949000001</v>
      </c>
      <c r="G45" s="20">
        <v>220287.94435000001</v>
      </c>
      <c r="H45" s="20">
        <f t="shared" si="0"/>
        <v>258016.41335000002</v>
      </c>
      <c r="I45" s="20">
        <v>216084</v>
      </c>
      <c r="J45" s="56"/>
      <c r="K45" s="20">
        <v>279091</v>
      </c>
      <c r="L45" s="20">
        <v>287164</v>
      </c>
      <c r="M45" s="20">
        <v>293749</v>
      </c>
      <c r="N45" s="20">
        <v>272652</v>
      </c>
      <c r="O45" s="20">
        <v>271729</v>
      </c>
      <c r="P45" s="20">
        <v>275813</v>
      </c>
      <c r="Q45" s="20">
        <v>286831.21987000003</v>
      </c>
      <c r="R45" s="20">
        <v>220538.30949000001</v>
      </c>
      <c r="S45" s="20">
        <v>268215.02289000002</v>
      </c>
      <c r="T45" s="20">
        <v>225402.37372</v>
      </c>
      <c r="U45" s="20">
        <v>229539.98874</v>
      </c>
      <c r="V45" s="20">
        <v>220287.94435000001</v>
      </c>
      <c r="W45" s="20">
        <v>221662</v>
      </c>
      <c r="X45" s="20">
        <f>SUM(X46:X56)</f>
        <v>229145</v>
      </c>
      <c r="Y45" s="20">
        <v>232565.12119999999</v>
      </c>
      <c r="Z45" s="20">
        <v>258016.41335000002</v>
      </c>
      <c r="AA45" s="20">
        <v>254229.87894</v>
      </c>
      <c r="AB45" s="20">
        <v>227809.321245283</v>
      </c>
      <c r="AC45" s="20">
        <v>213958.2183690111</v>
      </c>
      <c r="AD45" s="20">
        <v>216084</v>
      </c>
      <c r="AE45" s="20">
        <v>240320.66792299994</v>
      </c>
    </row>
    <row r="46" spans="1:31">
      <c r="A46" s="3" t="s">
        <v>404</v>
      </c>
      <c r="C46" s="3" t="s">
        <v>393</v>
      </c>
      <c r="E46" s="13">
        <v>55524</v>
      </c>
      <c r="F46" s="13">
        <v>26162</v>
      </c>
      <c r="G46" s="13">
        <v>26649</v>
      </c>
      <c r="H46" s="13">
        <f t="shared" si="0"/>
        <v>28924</v>
      </c>
      <c r="I46" s="13">
        <v>20923</v>
      </c>
      <c r="K46" s="13">
        <v>51954</v>
      </c>
      <c r="L46" s="13">
        <v>52356</v>
      </c>
      <c r="M46" s="13">
        <v>53695</v>
      </c>
      <c r="N46" s="13">
        <v>55524</v>
      </c>
      <c r="O46" s="13">
        <v>55817</v>
      </c>
      <c r="P46" s="13">
        <v>57911</v>
      </c>
      <c r="Q46" s="13">
        <v>58667</v>
      </c>
      <c r="R46" s="13">
        <v>26162</v>
      </c>
      <c r="S46" s="13">
        <v>26555</v>
      </c>
      <c r="T46" s="13">
        <v>26442</v>
      </c>
      <c r="U46" s="13">
        <v>27124</v>
      </c>
      <c r="V46" s="13">
        <v>26649</v>
      </c>
      <c r="W46" s="13">
        <v>27078</v>
      </c>
      <c r="X46" s="13">
        <v>27909</v>
      </c>
      <c r="Y46" s="13">
        <v>27720</v>
      </c>
      <c r="Z46" s="13">
        <v>28924</v>
      </c>
      <c r="AA46" s="13">
        <v>28826</v>
      </c>
      <c r="AB46" s="13">
        <v>28732.471410000009</v>
      </c>
      <c r="AC46" s="13">
        <v>19907.448599999992</v>
      </c>
      <c r="AD46" s="13">
        <v>20923</v>
      </c>
      <c r="AE46" s="13">
        <v>22713.180110000001</v>
      </c>
    </row>
    <row r="47" spans="1:31">
      <c r="A47" s="3" t="s">
        <v>68</v>
      </c>
      <c r="C47" s="3" t="s">
        <v>313</v>
      </c>
      <c r="E47" s="13">
        <v>0</v>
      </c>
      <c r="F47" s="13">
        <v>0</v>
      </c>
      <c r="G47" s="13">
        <v>0</v>
      </c>
      <c r="H47" s="13">
        <f t="shared" si="0"/>
        <v>0</v>
      </c>
      <c r="I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 t="s">
        <v>371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</row>
    <row r="48" spans="1:31">
      <c r="A48" s="3" t="s">
        <v>406</v>
      </c>
      <c r="C48" s="3" t="s">
        <v>396</v>
      </c>
      <c r="E48" s="13">
        <v>90587</v>
      </c>
      <c r="F48" s="13">
        <v>95526</v>
      </c>
      <c r="G48" s="13">
        <v>92262</v>
      </c>
      <c r="H48" s="13">
        <f t="shared" si="0"/>
        <v>116897</v>
      </c>
      <c r="I48" s="13">
        <v>113875</v>
      </c>
      <c r="K48" s="13">
        <v>101418</v>
      </c>
      <c r="L48" s="13">
        <v>98639</v>
      </c>
      <c r="M48" s="13">
        <v>103026</v>
      </c>
      <c r="N48" s="13">
        <v>90587</v>
      </c>
      <c r="O48" s="13">
        <v>92084</v>
      </c>
      <c r="P48" s="13">
        <v>93477</v>
      </c>
      <c r="Q48" s="13">
        <v>94715</v>
      </c>
      <c r="R48" s="13">
        <v>95526</v>
      </c>
      <c r="S48" s="13">
        <v>97197</v>
      </c>
      <c r="T48" s="13">
        <v>97917</v>
      </c>
      <c r="U48" s="13">
        <v>99120</v>
      </c>
      <c r="V48" s="13">
        <v>92262</v>
      </c>
      <c r="W48" s="13">
        <v>93081</v>
      </c>
      <c r="X48" s="13">
        <v>94239</v>
      </c>
      <c r="Y48" s="13">
        <v>94776</v>
      </c>
      <c r="Z48" s="13">
        <v>116897</v>
      </c>
      <c r="AA48" s="13">
        <v>116326</v>
      </c>
      <c r="AB48" s="13">
        <v>113253.644985283</v>
      </c>
      <c r="AC48" s="13">
        <v>111842.87606901109</v>
      </c>
      <c r="AD48" s="13">
        <v>113875</v>
      </c>
      <c r="AE48" s="13">
        <v>118754.86647999998</v>
      </c>
    </row>
    <row r="49" spans="1:31">
      <c r="A49" s="3" t="s">
        <v>403</v>
      </c>
      <c r="C49" s="3" t="s">
        <v>395</v>
      </c>
      <c r="E49" s="13">
        <v>0</v>
      </c>
      <c r="F49" s="13">
        <v>5820</v>
      </c>
      <c r="G49" s="13">
        <v>2765</v>
      </c>
      <c r="H49" s="13">
        <f t="shared" si="0"/>
        <v>6540</v>
      </c>
      <c r="I49" s="13">
        <v>2570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5919.219869999999</v>
      </c>
      <c r="R49" s="13">
        <v>5820</v>
      </c>
      <c r="S49" s="13">
        <v>6674</v>
      </c>
      <c r="T49" s="13">
        <v>5615</v>
      </c>
      <c r="U49" s="13">
        <v>4993</v>
      </c>
      <c r="V49" s="13">
        <v>2765</v>
      </c>
      <c r="W49" s="13">
        <v>3298</v>
      </c>
      <c r="X49" s="13">
        <v>2624</v>
      </c>
      <c r="Y49" s="13">
        <v>6787</v>
      </c>
      <c r="Z49" s="13">
        <v>6540</v>
      </c>
      <c r="AA49" s="13">
        <v>5490</v>
      </c>
      <c r="AB49" s="13">
        <v>4380.0824499999953</v>
      </c>
      <c r="AC49" s="13">
        <v>3433.784609999997</v>
      </c>
      <c r="AD49" s="13">
        <v>2570</v>
      </c>
      <c r="AE49" s="13">
        <v>1696.2161629999914</v>
      </c>
    </row>
    <row r="50" spans="1:31">
      <c r="A50" s="3" t="s">
        <v>70</v>
      </c>
      <c r="C50" s="3" t="s">
        <v>292</v>
      </c>
      <c r="E50" s="13">
        <v>36067</v>
      </c>
      <c r="F50" s="13">
        <v>20522</v>
      </c>
      <c r="G50" s="13">
        <v>29199</v>
      </c>
      <c r="H50" s="13">
        <f t="shared" si="0"/>
        <v>38469</v>
      </c>
      <c r="I50" s="13">
        <v>6608</v>
      </c>
      <c r="K50" s="13">
        <v>25106</v>
      </c>
      <c r="L50" s="13">
        <v>39939</v>
      </c>
      <c r="M50" s="13">
        <v>40356</v>
      </c>
      <c r="N50" s="13">
        <v>36067</v>
      </c>
      <c r="O50" s="13">
        <v>36558</v>
      </c>
      <c r="P50" s="13">
        <v>36389</v>
      </c>
      <c r="Q50" s="13">
        <v>42611</v>
      </c>
      <c r="R50" s="13">
        <v>20522</v>
      </c>
      <c r="S50" s="13">
        <v>23898</v>
      </c>
      <c r="T50" s="13">
        <v>26289</v>
      </c>
      <c r="U50" s="13">
        <v>28577</v>
      </c>
      <c r="V50" s="13">
        <v>29199</v>
      </c>
      <c r="W50" s="13">
        <v>29995</v>
      </c>
      <c r="X50" s="13">
        <v>38645</v>
      </c>
      <c r="Y50" s="13">
        <v>37352</v>
      </c>
      <c r="Z50" s="13">
        <v>38469</v>
      </c>
      <c r="AA50" s="13">
        <v>35612</v>
      </c>
      <c r="AB50" s="13">
        <v>13353.914339999999</v>
      </c>
      <c r="AC50" s="13">
        <v>10238.56618</v>
      </c>
      <c r="AD50" s="13">
        <v>6608</v>
      </c>
      <c r="AE50" s="13">
        <v>11755.661529999999</v>
      </c>
    </row>
    <row r="51" spans="1:31">
      <c r="A51" s="3" t="s">
        <v>155</v>
      </c>
      <c r="C51" s="3" t="s">
        <v>284</v>
      </c>
      <c r="E51" s="13">
        <v>46984</v>
      </c>
      <c r="F51" s="13">
        <v>0</v>
      </c>
      <c r="G51" s="13">
        <v>0</v>
      </c>
      <c r="H51" s="13">
        <f t="shared" si="0"/>
        <v>0</v>
      </c>
      <c r="I51" s="13">
        <v>0</v>
      </c>
      <c r="K51" s="13">
        <v>58051</v>
      </c>
      <c r="L51" s="13">
        <v>55855</v>
      </c>
      <c r="M51" s="13">
        <v>56322</v>
      </c>
      <c r="N51" s="13">
        <v>46984</v>
      </c>
      <c r="O51" s="13">
        <v>43515</v>
      </c>
      <c r="P51" s="13">
        <v>44296</v>
      </c>
      <c r="Q51" s="13">
        <v>44431</v>
      </c>
      <c r="R51" s="13">
        <v>0</v>
      </c>
      <c r="S51" s="13">
        <v>46133</v>
      </c>
      <c r="T51" s="13">
        <v>0</v>
      </c>
      <c r="U51" s="13">
        <v>0</v>
      </c>
      <c r="V51" s="13">
        <v>0</v>
      </c>
      <c r="W51" s="13" t="s">
        <v>371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</row>
    <row r="52" spans="1:31">
      <c r="A52" s="3" t="s">
        <v>170</v>
      </c>
      <c r="C52" s="3" t="s">
        <v>298</v>
      </c>
      <c r="E52" s="13">
        <v>33786</v>
      </c>
      <c r="F52" s="13">
        <v>32915</v>
      </c>
      <c r="G52" s="13">
        <v>27591</v>
      </c>
      <c r="H52" s="13">
        <f t="shared" si="0"/>
        <v>25280</v>
      </c>
      <c r="I52" s="13">
        <v>25175</v>
      </c>
      <c r="K52" s="13">
        <v>35477</v>
      </c>
      <c r="L52" s="13">
        <v>33579</v>
      </c>
      <c r="M52" s="13">
        <v>29802</v>
      </c>
      <c r="N52" s="13">
        <v>33786</v>
      </c>
      <c r="O52" s="13">
        <v>34380</v>
      </c>
      <c r="P52" s="13">
        <v>34332</v>
      </c>
      <c r="Q52" s="13">
        <v>34686</v>
      </c>
      <c r="R52" s="13">
        <v>32915</v>
      </c>
      <c r="S52" s="13">
        <v>27980</v>
      </c>
      <c r="T52" s="13">
        <v>27069</v>
      </c>
      <c r="U52" s="13">
        <v>26436</v>
      </c>
      <c r="V52" s="13">
        <v>27591</v>
      </c>
      <c r="W52" s="13">
        <v>25930</v>
      </c>
      <c r="X52" s="13">
        <v>24840</v>
      </c>
      <c r="Y52" s="13">
        <v>24490</v>
      </c>
      <c r="Z52" s="13">
        <v>25280</v>
      </c>
      <c r="AA52" s="13">
        <v>25374</v>
      </c>
      <c r="AB52" s="13">
        <v>25127.805400000001</v>
      </c>
      <c r="AC52" s="13">
        <v>25111.640720000003</v>
      </c>
      <c r="AD52" s="13">
        <v>25175</v>
      </c>
      <c r="AE52" s="13">
        <v>24861.809560000002</v>
      </c>
    </row>
    <row r="53" spans="1:31">
      <c r="A53" s="3" t="s">
        <v>408</v>
      </c>
      <c r="C53" s="3" t="s">
        <v>398</v>
      </c>
      <c r="E53" s="13">
        <v>0</v>
      </c>
      <c r="F53" s="13">
        <v>33626.30949</v>
      </c>
      <c r="G53" s="13">
        <v>36233.529590000006</v>
      </c>
      <c r="H53" s="13">
        <v>38368</v>
      </c>
      <c r="I53" s="13">
        <v>43258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33626.30949</v>
      </c>
      <c r="S53" s="13">
        <v>34386.02289</v>
      </c>
      <c r="T53" s="13">
        <v>34977.373719999996</v>
      </c>
      <c r="U53" s="13">
        <v>35803.988739999993</v>
      </c>
      <c r="V53" s="13">
        <v>36233.529590000006</v>
      </c>
      <c r="W53" s="13">
        <v>36897</v>
      </c>
      <c r="X53" s="13">
        <v>37227</v>
      </c>
      <c r="Y53" s="13">
        <v>37830.553209999998</v>
      </c>
      <c r="Z53" s="13">
        <v>38368</v>
      </c>
      <c r="AA53" s="13">
        <v>38933.752650000009</v>
      </c>
      <c r="AB53" s="13">
        <v>39330.551759999988</v>
      </c>
      <c r="AC53" s="13">
        <v>39912.31788000001</v>
      </c>
      <c r="AD53" s="13">
        <v>43258</v>
      </c>
      <c r="AE53" s="13">
        <v>46654.213339999988</v>
      </c>
    </row>
    <row r="54" spans="1:31">
      <c r="A54" s="3" t="s">
        <v>71</v>
      </c>
      <c r="C54" s="3" t="s">
        <v>295</v>
      </c>
      <c r="E54" s="13">
        <v>5194</v>
      </c>
      <c r="F54" s="13">
        <v>3131</v>
      </c>
      <c r="G54" s="13">
        <v>3350.4147600000015</v>
      </c>
      <c r="H54" s="13">
        <v>1624</v>
      </c>
      <c r="I54" s="13">
        <v>1821</v>
      </c>
      <c r="K54" s="13">
        <v>4621</v>
      </c>
      <c r="L54" s="13">
        <v>4306</v>
      </c>
      <c r="M54" s="13">
        <v>5388</v>
      </c>
      <c r="N54" s="13">
        <v>5194</v>
      </c>
      <c r="O54" s="13">
        <v>4873</v>
      </c>
      <c r="P54" s="13">
        <v>5026</v>
      </c>
      <c r="Q54" s="13">
        <v>2941</v>
      </c>
      <c r="R54" s="13">
        <v>3131</v>
      </c>
      <c r="S54" s="13">
        <v>3105</v>
      </c>
      <c r="T54" s="13">
        <v>4829</v>
      </c>
      <c r="U54" s="13">
        <v>5251</v>
      </c>
      <c r="V54" s="13">
        <v>3350.4147600000015</v>
      </c>
      <c r="W54" s="13">
        <v>2222</v>
      </c>
      <c r="X54" s="13">
        <v>1746</v>
      </c>
      <c r="Y54" s="13">
        <v>1693.5679900000021</v>
      </c>
      <c r="Z54" s="13">
        <v>1624</v>
      </c>
      <c r="AA54" s="13">
        <v>1754.126289999999</v>
      </c>
      <c r="AB54" s="13">
        <v>1715.8619299999998</v>
      </c>
      <c r="AC54" s="13">
        <v>1656.5327899999991</v>
      </c>
      <c r="AD54" s="13">
        <v>1821</v>
      </c>
      <c r="AE54" s="13">
        <v>12031.21018</v>
      </c>
    </row>
    <row r="55" spans="1:31">
      <c r="A55" s="3" t="s">
        <v>407</v>
      </c>
      <c r="C55" s="3" t="s">
        <v>399</v>
      </c>
      <c r="E55" s="13">
        <v>4510</v>
      </c>
      <c r="F55" s="13">
        <v>2836</v>
      </c>
      <c r="G55" s="13">
        <v>2238</v>
      </c>
      <c r="H55" s="13">
        <v>1914</v>
      </c>
      <c r="I55" s="13">
        <v>1854</v>
      </c>
      <c r="K55" s="13">
        <v>2464</v>
      </c>
      <c r="L55" s="13">
        <v>2490</v>
      </c>
      <c r="M55" s="13">
        <v>5160</v>
      </c>
      <c r="N55" s="13">
        <v>4510</v>
      </c>
      <c r="O55" s="13">
        <v>4502</v>
      </c>
      <c r="P55" s="13">
        <v>4382</v>
      </c>
      <c r="Q55" s="13">
        <v>2861</v>
      </c>
      <c r="R55" s="13">
        <v>2836</v>
      </c>
      <c r="S55" s="13">
        <v>2287</v>
      </c>
      <c r="T55" s="13">
        <v>2264</v>
      </c>
      <c r="U55" s="13">
        <v>2235</v>
      </c>
      <c r="V55" s="13">
        <v>2238</v>
      </c>
      <c r="W55" s="13">
        <v>3161</v>
      </c>
      <c r="X55" s="13">
        <v>1915</v>
      </c>
      <c r="Y55" s="13">
        <v>1915</v>
      </c>
      <c r="Z55" s="13">
        <v>1914</v>
      </c>
      <c r="AA55" s="13">
        <v>1914</v>
      </c>
      <c r="AB55" s="13">
        <v>1913.9889700000001</v>
      </c>
      <c r="AC55" s="13">
        <v>1854</v>
      </c>
      <c r="AD55" s="13">
        <v>1854</v>
      </c>
      <c r="AE55" s="13">
        <v>1853.5105599999995</v>
      </c>
    </row>
    <row r="56" spans="1:31" hidden="1">
      <c r="A56" s="3" t="s">
        <v>171</v>
      </c>
      <c r="C56" s="3" t="s">
        <v>299</v>
      </c>
      <c r="E56" s="13">
        <v>0</v>
      </c>
      <c r="F56" s="13">
        <v>0</v>
      </c>
      <c r="G56" s="13">
        <v>0</v>
      </c>
      <c r="H56" s="13">
        <f t="shared" si="0"/>
        <v>0</v>
      </c>
      <c r="I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 t="s">
        <v>371</v>
      </c>
      <c r="X56" s="13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13">
        <v>0</v>
      </c>
    </row>
    <row r="57" spans="1:31" s="12" customFormat="1" ht="14.25">
      <c r="A57" s="12" t="s">
        <v>173</v>
      </c>
      <c r="C57" s="12" t="s">
        <v>300</v>
      </c>
      <c r="E57" s="60">
        <v>145071</v>
      </c>
      <c r="F57" s="60">
        <v>187706</v>
      </c>
      <c r="G57" s="60">
        <v>159563</v>
      </c>
      <c r="H57" s="60">
        <f t="shared" si="0"/>
        <v>138380.00000000023</v>
      </c>
      <c r="I57" s="60">
        <v>74470.000000000233</v>
      </c>
      <c r="J57" s="56"/>
      <c r="K57" s="60">
        <v>136531</v>
      </c>
      <c r="L57" s="60">
        <v>118227</v>
      </c>
      <c r="M57" s="60">
        <v>133184</v>
      </c>
      <c r="N57" s="60">
        <v>145071</v>
      </c>
      <c r="O57" s="60">
        <v>132709</v>
      </c>
      <c r="P57" s="60">
        <v>124942</v>
      </c>
      <c r="Q57" s="60">
        <v>113746</v>
      </c>
      <c r="R57" s="60">
        <v>187706</v>
      </c>
      <c r="S57" s="60">
        <v>174522</v>
      </c>
      <c r="T57" s="60">
        <v>156906</v>
      </c>
      <c r="U57" s="60">
        <v>159208</v>
      </c>
      <c r="V57" s="60">
        <v>159563</v>
      </c>
      <c r="W57" s="60">
        <v>154345</v>
      </c>
      <c r="X57" s="60">
        <f>SUM(X58:X64)</f>
        <v>132143</v>
      </c>
      <c r="Y57" s="60">
        <v>120155.00000000023</v>
      </c>
      <c r="Z57" s="60">
        <v>138380.00000000023</v>
      </c>
      <c r="AA57" s="60">
        <v>121242</v>
      </c>
      <c r="AB57" s="60">
        <v>106634.00000000023</v>
      </c>
      <c r="AC57" s="60">
        <v>113324.00000000023</v>
      </c>
      <c r="AD57" s="60">
        <v>74470.000000000233</v>
      </c>
      <c r="AE57" s="60">
        <v>13434</v>
      </c>
    </row>
    <row r="58" spans="1:31" hidden="1">
      <c r="A58" s="3" t="s">
        <v>172</v>
      </c>
      <c r="C58" s="3" t="s">
        <v>306</v>
      </c>
      <c r="E58" s="13">
        <v>0</v>
      </c>
      <c r="F58" s="13">
        <v>0</v>
      </c>
      <c r="G58" s="13">
        <v>0</v>
      </c>
      <c r="H58" s="13">
        <f t="shared" si="0"/>
        <v>0</v>
      </c>
      <c r="I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 t="s">
        <v>373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</row>
    <row r="59" spans="1:31">
      <c r="A59" s="3" t="s">
        <v>174</v>
      </c>
      <c r="C59" s="3" t="s">
        <v>301</v>
      </c>
      <c r="E59" s="13">
        <v>1897348</v>
      </c>
      <c r="F59" s="13">
        <v>1898871</v>
      </c>
      <c r="G59" s="13">
        <v>1920820</v>
      </c>
      <c r="H59" s="13">
        <f t="shared" si="0"/>
        <v>1922339</v>
      </c>
      <c r="I59" s="13">
        <v>1927668</v>
      </c>
      <c r="K59" s="13">
        <v>1894403</v>
      </c>
      <c r="L59" s="13">
        <v>1896786</v>
      </c>
      <c r="M59" s="13">
        <v>1897348</v>
      </c>
      <c r="N59" s="13">
        <v>1897348</v>
      </c>
      <c r="O59" s="13">
        <v>1897431</v>
      </c>
      <c r="P59" s="13">
        <v>1897431</v>
      </c>
      <c r="Q59" s="13">
        <v>1898871</v>
      </c>
      <c r="R59" s="13">
        <v>1898871</v>
      </c>
      <c r="S59" s="13">
        <v>1899892</v>
      </c>
      <c r="T59" s="13">
        <v>1904586</v>
      </c>
      <c r="U59" s="13">
        <v>1918106</v>
      </c>
      <c r="V59" s="13">
        <v>1920820</v>
      </c>
      <c r="W59" s="13">
        <v>1920888</v>
      </c>
      <c r="X59" s="13">
        <v>1921226</v>
      </c>
      <c r="Y59" s="13">
        <v>1922339</v>
      </c>
      <c r="Z59" s="13">
        <v>1922339</v>
      </c>
      <c r="AA59" s="13">
        <v>1922342</v>
      </c>
      <c r="AB59" s="13">
        <v>1924277</v>
      </c>
      <c r="AC59" s="13">
        <v>1927668</v>
      </c>
      <c r="AD59" s="13">
        <v>1927668</v>
      </c>
      <c r="AE59" s="13">
        <v>1928443</v>
      </c>
    </row>
    <row r="60" spans="1:31">
      <c r="A60" s="3" t="s">
        <v>175</v>
      </c>
      <c r="C60" s="3" t="s">
        <v>302</v>
      </c>
      <c r="E60" s="13">
        <v>3612</v>
      </c>
      <c r="F60" s="13">
        <v>2967</v>
      </c>
      <c r="G60" s="13">
        <v>0</v>
      </c>
      <c r="H60" s="13">
        <f t="shared" si="0"/>
        <v>0</v>
      </c>
      <c r="I60" s="13">
        <v>0</v>
      </c>
      <c r="K60" s="13">
        <v>3606</v>
      </c>
      <c r="L60" s="13">
        <v>3606</v>
      </c>
      <c r="M60" s="13">
        <v>3606</v>
      </c>
      <c r="N60" s="13">
        <v>3612</v>
      </c>
      <c r="O60" s="13">
        <v>3612</v>
      </c>
      <c r="P60" s="13">
        <v>3612</v>
      </c>
      <c r="Q60" s="13">
        <v>3612</v>
      </c>
      <c r="R60" s="13">
        <v>139150</v>
      </c>
      <c r="S60" s="13">
        <v>2967</v>
      </c>
      <c r="T60" s="13">
        <v>2967</v>
      </c>
      <c r="U60" s="13">
        <v>7406</v>
      </c>
      <c r="V60" s="13" t="s">
        <v>373</v>
      </c>
      <c r="W60" s="13" t="s">
        <v>373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0</v>
      </c>
    </row>
    <row r="61" spans="1:31">
      <c r="A61" s="3" t="s">
        <v>176</v>
      </c>
      <c r="C61" s="3" t="s">
        <v>303</v>
      </c>
      <c r="E61" s="13">
        <v>136183</v>
      </c>
      <c r="F61" s="13">
        <v>136183</v>
      </c>
      <c r="G61" s="13">
        <v>144754</v>
      </c>
      <c r="H61" s="13">
        <f t="shared" si="0"/>
        <v>144754</v>
      </c>
      <c r="I61" s="13">
        <v>144754</v>
      </c>
      <c r="K61" s="13">
        <v>136183</v>
      </c>
      <c r="L61" s="13">
        <v>136183</v>
      </c>
      <c r="M61" s="13">
        <v>136183</v>
      </c>
      <c r="N61" s="13">
        <v>136183</v>
      </c>
      <c r="O61" s="13">
        <v>136183</v>
      </c>
      <c r="P61" s="13">
        <v>136183</v>
      </c>
      <c r="Q61" s="13">
        <v>136183</v>
      </c>
      <c r="R61" s="46">
        <v>0</v>
      </c>
      <c r="S61" s="13">
        <v>136183</v>
      </c>
      <c r="T61" s="13">
        <v>136183</v>
      </c>
      <c r="U61" s="13">
        <v>136183</v>
      </c>
      <c r="V61" s="13">
        <v>144754</v>
      </c>
      <c r="W61" s="13">
        <v>144754</v>
      </c>
      <c r="X61" s="13">
        <v>144754</v>
      </c>
      <c r="Y61" s="13">
        <v>144754</v>
      </c>
      <c r="Z61" s="13">
        <v>144754</v>
      </c>
      <c r="AA61" s="13">
        <v>144754</v>
      </c>
      <c r="AB61" s="13">
        <v>144754</v>
      </c>
      <c r="AC61" s="13">
        <v>144754</v>
      </c>
      <c r="AD61" s="13">
        <v>144754</v>
      </c>
      <c r="AE61" s="13">
        <v>144754</v>
      </c>
    </row>
    <row r="62" spans="1:31" hidden="1">
      <c r="A62" s="3" t="s">
        <v>177</v>
      </c>
      <c r="C62" s="3" t="s">
        <v>304</v>
      </c>
      <c r="E62" s="13">
        <v>0</v>
      </c>
      <c r="F62" s="13">
        <v>0</v>
      </c>
      <c r="G62" s="13">
        <v>0</v>
      </c>
      <c r="H62" s="13">
        <f t="shared" si="0"/>
        <v>0</v>
      </c>
      <c r="I62" s="13">
        <v>0</v>
      </c>
      <c r="K62" s="13">
        <v>0</v>
      </c>
      <c r="L62" s="13">
        <v>0</v>
      </c>
      <c r="M62" s="13">
        <v>0</v>
      </c>
      <c r="N62" s="13">
        <v>0</v>
      </c>
      <c r="O62" s="46">
        <v>0</v>
      </c>
      <c r="P62" s="46">
        <v>0</v>
      </c>
      <c r="Q62" s="46">
        <v>0</v>
      </c>
      <c r="R62" s="46">
        <v>0</v>
      </c>
      <c r="S62" s="13">
        <v>0</v>
      </c>
      <c r="T62" s="13">
        <v>0</v>
      </c>
      <c r="U62" s="13">
        <v>0</v>
      </c>
      <c r="V62" s="13">
        <v>0</v>
      </c>
      <c r="W62" s="13" t="s">
        <v>373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</row>
    <row r="63" spans="1:31">
      <c r="A63" s="3" t="s">
        <v>388</v>
      </c>
      <c r="C63" s="3" t="s">
        <v>389</v>
      </c>
      <c r="E63" s="13">
        <v>204671</v>
      </c>
      <c r="F63" s="13">
        <v>191562</v>
      </c>
      <c r="G63" s="13">
        <v>74679</v>
      </c>
      <c r="H63" s="13">
        <f t="shared" si="0"/>
        <v>83748.421319999994</v>
      </c>
      <c r="I63" s="13">
        <v>74686.421319999994</v>
      </c>
      <c r="K63" s="13">
        <v>200506</v>
      </c>
      <c r="L63" s="13">
        <v>177830</v>
      </c>
      <c r="M63" s="13">
        <v>192104</v>
      </c>
      <c r="N63" s="13">
        <v>204671</v>
      </c>
      <c r="O63" s="13">
        <v>177310</v>
      </c>
      <c r="P63" s="13">
        <v>193197</v>
      </c>
      <c r="Q63" s="13">
        <v>198646</v>
      </c>
      <c r="R63" s="13">
        <v>191562</v>
      </c>
      <c r="S63" s="13">
        <v>187437</v>
      </c>
      <c r="T63" s="13">
        <v>179638.37831</v>
      </c>
      <c r="U63" s="13">
        <v>185218</v>
      </c>
      <c r="V63" s="13">
        <v>74679</v>
      </c>
      <c r="W63" s="13">
        <v>76792</v>
      </c>
      <c r="X63" s="13">
        <v>77511</v>
      </c>
      <c r="Y63" s="13">
        <v>74231.421319999994</v>
      </c>
      <c r="Z63" s="13">
        <v>83748.421319999994</v>
      </c>
      <c r="AA63" s="13">
        <v>77992</v>
      </c>
      <c r="AB63" s="13">
        <v>74093.421319999994</v>
      </c>
      <c r="AC63" s="13">
        <v>72272.421319999994</v>
      </c>
      <c r="AD63" s="13">
        <v>74686.421319999994</v>
      </c>
      <c r="AE63" s="13">
        <v>70985.421319999994</v>
      </c>
    </row>
    <row r="64" spans="1:31">
      <c r="A64" s="3" t="s">
        <v>178</v>
      </c>
      <c r="C64" s="3" t="s">
        <v>305</v>
      </c>
      <c r="E64" s="13">
        <v>-2096743</v>
      </c>
      <c r="F64" s="13">
        <v>-2041877</v>
      </c>
      <c r="G64" s="13">
        <v>-1980690</v>
      </c>
      <c r="H64" s="13">
        <f t="shared" si="0"/>
        <v>-2012461.42132</v>
      </c>
      <c r="I64" s="13">
        <v>-2072638.42132</v>
      </c>
      <c r="K64" s="13">
        <v>-2098167</v>
      </c>
      <c r="L64" s="13">
        <v>-2096178</v>
      </c>
      <c r="M64" s="13">
        <v>-2096057</v>
      </c>
      <c r="N64" s="13">
        <v>-2096743</v>
      </c>
      <c r="O64" s="13">
        <v>-2081827</v>
      </c>
      <c r="P64" s="13">
        <v>-2105481</v>
      </c>
      <c r="Q64" s="13">
        <v>-2123566</v>
      </c>
      <c r="R64" s="13">
        <v>-2041877</v>
      </c>
      <c r="S64" s="13">
        <v>-2051957</v>
      </c>
      <c r="T64" s="13">
        <v>-2066468.3783100001</v>
      </c>
      <c r="U64" s="13">
        <v>-2087705</v>
      </c>
      <c r="V64" s="13">
        <v>-1980690</v>
      </c>
      <c r="W64" s="13">
        <v>-1988089</v>
      </c>
      <c r="X64" s="13">
        <v>-2011348</v>
      </c>
      <c r="Y64" s="13">
        <v>-2021169.42132</v>
      </c>
      <c r="Z64" s="13">
        <v>-2012461.42132</v>
      </c>
      <c r="AA64" s="13">
        <v>-2023846</v>
      </c>
      <c r="AB64" s="13">
        <v>-2036490.42132</v>
      </c>
      <c r="AC64" s="13">
        <v>-2031370.42132</v>
      </c>
      <c r="AD64" s="13">
        <v>-2072638.42132</v>
      </c>
      <c r="AE64" s="13">
        <v>-2130748.4213200002</v>
      </c>
    </row>
    <row r="66" spans="5:31">
      <c r="E66" s="66"/>
      <c r="F66" s="66"/>
      <c r="G66" s="66"/>
      <c r="H66" s="66"/>
      <c r="I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</row>
  </sheetData>
  <dataConsolidate/>
  <pageMargins left="0.511811024" right="0.511811024" top="0.78740157499999996" bottom="0.78740157499999996" header="0.31496062000000002" footer="0.31496062000000002"/>
  <pageSetup paperSize="9" orientation="portrait" r:id="rId1"/>
  <ignoredErrors>
    <ignoredError sqref="Y1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A0BCA-1568-453A-B48F-0CE80A9264CA}">
  <sheetPr>
    <tabColor theme="4" tint="-0.249977111117893"/>
  </sheetPr>
  <dimension ref="A3:AG30"/>
  <sheetViews>
    <sheetView showGridLines="0" zoomScale="90" zoomScaleNormal="90" workbookViewId="0">
      <pane xSplit="3" topLeftCell="G1" activePane="topRight" state="frozen"/>
      <selection pane="topRight" activeCell="AA35" sqref="AA35"/>
    </sheetView>
  </sheetViews>
  <sheetFormatPr defaultColWidth="9.140625" defaultRowHeight="15" outlineLevelCol="1"/>
  <cols>
    <col min="1" max="1" width="48.28515625" style="3" customWidth="1"/>
    <col min="2" max="2" width="1" style="3" customWidth="1"/>
    <col min="3" max="3" width="38.42578125" style="3" customWidth="1"/>
    <col min="4" max="4" width="1" style="3" customWidth="1"/>
    <col min="5" max="9" width="12.42578125" style="42" bestFit="1" customWidth="1"/>
    <col min="10" max="10" width="1.42578125" style="42" customWidth="1"/>
    <col min="11" max="22" width="12.7109375" style="42" hidden="1" customWidth="1" outlineLevel="1"/>
    <col min="23" max="26" width="11.5703125" style="42" hidden="1" customWidth="1" outlineLevel="1"/>
    <col min="27" max="27" width="11.5703125" style="42" bestFit="1" customWidth="1" collapsed="1"/>
    <col min="28" max="31" width="11.5703125" style="42" customWidth="1"/>
    <col min="32" max="16384" width="9.140625" style="3"/>
  </cols>
  <sheetData>
    <row r="3" spans="1:33">
      <c r="K3" s="43">
        <v>2021</v>
      </c>
      <c r="L3" s="43">
        <v>2021</v>
      </c>
      <c r="M3" s="43">
        <v>2021</v>
      </c>
      <c r="N3" s="43">
        <v>2021</v>
      </c>
      <c r="O3" s="43">
        <v>2022</v>
      </c>
      <c r="P3" s="43">
        <v>2022</v>
      </c>
      <c r="Q3" s="43">
        <v>2022</v>
      </c>
      <c r="R3" s="43">
        <v>2022</v>
      </c>
      <c r="S3" s="43">
        <v>2023</v>
      </c>
      <c r="T3" s="43">
        <v>2023</v>
      </c>
      <c r="U3" s="43">
        <v>2023</v>
      </c>
      <c r="V3" s="43">
        <v>2023</v>
      </c>
      <c r="W3" s="43">
        <v>2024</v>
      </c>
      <c r="X3" s="43">
        <v>2024</v>
      </c>
      <c r="Y3" s="43">
        <v>2024</v>
      </c>
      <c r="Z3" s="43">
        <v>2024</v>
      </c>
      <c r="AA3" s="43">
        <v>2025</v>
      </c>
      <c r="AB3" s="43">
        <v>2025</v>
      </c>
      <c r="AC3" s="43">
        <v>2025</v>
      </c>
      <c r="AD3" s="43">
        <v>2025</v>
      </c>
      <c r="AE3" s="43">
        <v>2026</v>
      </c>
    </row>
    <row r="4" spans="1:33">
      <c r="A4" s="4" t="s">
        <v>108</v>
      </c>
      <c r="B4" s="1"/>
      <c r="C4" s="4" t="s">
        <v>269</v>
      </c>
      <c r="D4" s="1"/>
      <c r="E4" s="48">
        <v>2021</v>
      </c>
      <c r="F4" s="48">
        <v>2022</v>
      </c>
      <c r="G4" s="48">
        <v>2023</v>
      </c>
      <c r="H4" s="48">
        <v>2024</v>
      </c>
      <c r="I4" s="48">
        <v>2025</v>
      </c>
      <c r="J4" s="2"/>
      <c r="K4" s="44" t="s">
        <v>8</v>
      </c>
      <c r="L4" s="44" t="s">
        <v>11</v>
      </c>
      <c r="M4" s="44" t="s">
        <v>12</v>
      </c>
      <c r="N4" s="44" t="s">
        <v>13</v>
      </c>
      <c r="O4" s="44" t="s">
        <v>9</v>
      </c>
      <c r="P4" s="44" t="s">
        <v>14</v>
      </c>
      <c r="Q4" s="44" t="s">
        <v>15</v>
      </c>
      <c r="R4" s="44" t="s">
        <v>17</v>
      </c>
      <c r="S4" s="44" t="s">
        <v>10</v>
      </c>
      <c r="T4" s="44" t="s">
        <v>18</v>
      </c>
      <c r="U4" s="44" t="s">
        <v>19</v>
      </c>
      <c r="V4" s="44" t="s">
        <v>16</v>
      </c>
      <c r="W4" s="44" t="s">
        <v>370</v>
      </c>
      <c r="X4" s="44" t="s">
        <v>374</v>
      </c>
      <c r="Y4" s="44" t="s">
        <v>381</v>
      </c>
      <c r="Z4" s="44" t="s">
        <v>382</v>
      </c>
      <c r="AA4" s="44" t="s">
        <v>385</v>
      </c>
      <c r="AB4" s="44" t="s">
        <v>390</v>
      </c>
      <c r="AC4" s="44" t="s">
        <v>391</v>
      </c>
      <c r="AD4" s="44" t="s">
        <v>392</v>
      </c>
      <c r="AE4" s="44" t="s">
        <v>412</v>
      </c>
    </row>
    <row r="5" spans="1:33">
      <c r="A5" s="16" t="s">
        <v>90</v>
      </c>
      <c r="C5" s="16" t="s">
        <v>252</v>
      </c>
      <c r="E5" s="13">
        <v>93553.252699675009</v>
      </c>
      <c r="F5" s="13">
        <v>110390</v>
      </c>
      <c r="G5" s="13">
        <v>86269</v>
      </c>
      <c r="H5" s="13">
        <v>123127</v>
      </c>
      <c r="I5" s="13">
        <v>52054</v>
      </c>
      <c r="J5" s="2"/>
      <c r="K5" s="13">
        <v>19081</v>
      </c>
      <c r="L5" s="13">
        <v>19867</v>
      </c>
      <c r="M5" s="13">
        <v>23801</v>
      </c>
      <c r="N5" s="13">
        <v>30804.252699675009</v>
      </c>
      <c r="O5" s="13">
        <v>30114</v>
      </c>
      <c r="P5" s="13">
        <v>25473</v>
      </c>
      <c r="Q5" s="13">
        <v>29278</v>
      </c>
      <c r="R5" s="13">
        <v>25525</v>
      </c>
      <c r="S5" s="13">
        <v>21392</v>
      </c>
      <c r="T5" s="13">
        <v>19672</v>
      </c>
      <c r="U5" s="13">
        <v>25193</v>
      </c>
      <c r="V5" s="13">
        <v>20012</v>
      </c>
      <c r="W5" s="13">
        <v>35005</v>
      </c>
      <c r="X5" s="13">
        <v>33936</v>
      </c>
      <c r="Y5" s="13">
        <v>30690</v>
      </c>
      <c r="Z5" s="13">
        <v>23496</v>
      </c>
      <c r="AA5" s="13">
        <v>18419</v>
      </c>
      <c r="AB5" s="13">
        <v>13639</v>
      </c>
      <c r="AC5" s="13">
        <v>13380</v>
      </c>
      <c r="AD5" s="13">
        <v>6616</v>
      </c>
      <c r="AE5" s="13">
        <v>4275</v>
      </c>
      <c r="AF5" s="106"/>
      <c r="AG5" s="106"/>
    </row>
    <row r="6" spans="1:33">
      <c r="A6" s="16" t="s">
        <v>91</v>
      </c>
      <c r="C6" s="16" t="s">
        <v>253</v>
      </c>
      <c r="E6" s="13">
        <v>-68309.962229675017</v>
      </c>
      <c r="F6" s="13">
        <v>-85143</v>
      </c>
      <c r="G6" s="13">
        <v>-66092</v>
      </c>
      <c r="H6" s="13">
        <v>-96748</v>
      </c>
      <c r="I6" s="13">
        <v>-43935</v>
      </c>
      <c r="J6" s="2"/>
      <c r="K6" s="13">
        <v>-14259</v>
      </c>
      <c r="L6" s="13">
        <v>-14644</v>
      </c>
      <c r="M6" s="13">
        <v>-16497</v>
      </c>
      <c r="N6" s="13">
        <v>-22909.962229675017</v>
      </c>
      <c r="O6" s="13">
        <v>-23360</v>
      </c>
      <c r="P6" s="13">
        <v>-18657</v>
      </c>
      <c r="Q6" s="13">
        <v>-22788</v>
      </c>
      <c r="R6" s="13">
        <v>-20338</v>
      </c>
      <c r="S6" s="13">
        <v>-16172</v>
      </c>
      <c r="T6" s="13">
        <v>-15490</v>
      </c>
      <c r="U6" s="13">
        <v>-19022</v>
      </c>
      <c r="V6" s="13">
        <v>-15408</v>
      </c>
      <c r="W6" s="13">
        <v>-26977</v>
      </c>
      <c r="X6" s="13">
        <v>-26928</v>
      </c>
      <c r="Y6" s="13">
        <v>-24198</v>
      </c>
      <c r="Z6" s="13">
        <v>-18645</v>
      </c>
      <c r="AA6" s="13">
        <v>-15571</v>
      </c>
      <c r="AB6" s="13">
        <v>-12416</v>
      </c>
      <c r="AC6" s="13">
        <v>-10694</v>
      </c>
      <c r="AD6" s="13">
        <v>-5254</v>
      </c>
      <c r="AE6" s="13">
        <v>-3597</v>
      </c>
      <c r="AF6" s="106"/>
      <c r="AG6" s="106"/>
    </row>
    <row r="7" spans="1:33" s="12" customFormat="1">
      <c r="A7" s="15" t="s">
        <v>92</v>
      </c>
      <c r="C7" s="15" t="s">
        <v>254</v>
      </c>
      <c r="E7" s="20">
        <v>25243.290469999993</v>
      </c>
      <c r="F7" s="20">
        <v>25247</v>
      </c>
      <c r="G7" s="20">
        <v>20177</v>
      </c>
      <c r="H7" s="20">
        <v>26379</v>
      </c>
      <c r="I7" s="20">
        <v>8119</v>
      </c>
      <c r="J7" s="52"/>
      <c r="K7" s="20">
        <v>4822</v>
      </c>
      <c r="L7" s="20">
        <v>5223</v>
      </c>
      <c r="M7" s="20">
        <v>7304</v>
      </c>
      <c r="N7" s="20">
        <v>7894.2904699999926</v>
      </c>
      <c r="O7" s="20">
        <v>6754</v>
      </c>
      <c r="P7" s="20">
        <v>6816</v>
      </c>
      <c r="Q7" s="20">
        <v>6490</v>
      </c>
      <c r="R7" s="20">
        <v>5187</v>
      </c>
      <c r="S7" s="20">
        <v>5220</v>
      </c>
      <c r="T7" s="20">
        <v>4182</v>
      </c>
      <c r="U7" s="20">
        <v>6171</v>
      </c>
      <c r="V7" s="20">
        <v>4604</v>
      </c>
      <c r="W7" s="20">
        <v>8028</v>
      </c>
      <c r="X7" s="20">
        <f>SUM(X5:X6)</f>
        <v>7008</v>
      </c>
      <c r="Y7" s="20">
        <v>6492</v>
      </c>
      <c r="Z7" s="20">
        <v>4851</v>
      </c>
      <c r="AA7" s="20">
        <v>2848</v>
      </c>
      <c r="AB7" s="20">
        <v>1223</v>
      </c>
      <c r="AC7" s="20">
        <v>2686</v>
      </c>
      <c r="AD7" s="20">
        <v>1362</v>
      </c>
      <c r="AE7" s="20">
        <v>678</v>
      </c>
      <c r="AF7" s="106"/>
      <c r="AG7" s="106"/>
    </row>
    <row r="8" spans="1:33" s="12" customFormat="1">
      <c r="A8" s="15" t="s">
        <v>93</v>
      </c>
      <c r="B8" s="15"/>
      <c r="C8" s="15" t="s">
        <v>255</v>
      </c>
      <c r="D8" s="15"/>
      <c r="E8" s="20">
        <v>-74288.331630000001</v>
      </c>
      <c r="F8" s="20">
        <v>-84435</v>
      </c>
      <c r="G8" s="20">
        <v>-50531</v>
      </c>
      <c r="H8" s="20">
        <v>140</v>
      </c>
      <c r="I8" s="20">
        <v>-69997</v>
      </c>
      <c r="J8" s="56"/>
      <c r="K8" s="20">
        <v>-28405</v>
      </c>
      <c r="L8" s="20">
        <v>-17302.348869999994</v>
      </c>
      <c r="M8" s="20">
        <v>-10501.536790000006</v>
      </c>
      <c r="N8" s="20">
        <v>-18080.445969999993</v>
      </c>
      <c r="O8" s="20">
        <v>-11351</v>
      </c>
      <c r="P8" s="20">
        <v>-15626</v>
      </c>
      <c r="Q8" s="20">
        <v>-16275</v>
      </c>
      <c r="R8" s="20">
        <v>-41183</v>
      </c>
      <c r="S8" s="20">
        <v>-10645</v>
      </c>
      <c r="T8" s="20">
        <v>-14571</v>
      </c>
      <c r="U8" s="20">
        <v>-15518</v>
      </c>
      <c r="V8" s="20">
        <v>-9797</v>
      </c>
      <c r="W8" s="20">
        <v>-7083</v>
      </c>
      <c r="X8" s="20">
        <f>SUM(X9:X13)</f>
        <v>-19826</v>
      </c>
      <c r="Y8" s="20">
        <v>-10412</v>
      </c>
      <c r="Z8" s="20">
        <v>37461</v>
      </c>
      <c r="AA8" s="20">
        <v>-12365</v>
      </c>
      <c r="AB8" s="20">
        <v>-13722</v>
      </c>
      <c r="AC8" s="20">
        <v>-17531</v>
      </c>
      <c r="AD8" s="20">
        <v>-26379</v>
      </c>
      <c r="AE8" s="20">
        <v>-45168</v>
      </c>
      <c r="AF8" s="106"/>
      <c r="AG8" s="106"/>
    </row>
    <row r="9" spans="1:33">
      <c r="A9" s="3" t="s">
        <v>99</v>
      </c>
      <c r="C9" s="3" t="s">
        <v>256</v>
      </c>
      <c r="E9" s="13">
        <v>-9216.9253200000021</v>
      </c>
      <c r="F9" s="13">
        <v>-10232</v>
      </c>
      <c r="G9" s="13">
        <v>-12678</v>
      </c>
      <c r="H9" s="13">
        <v>-12796</v>
      </c>
      <c r="I9" s="13">
        <v>-15701</v>
      </c>
      <c r="K9" s="13">
        <v>-1842</v>
      </c>
      <c r="L9" s="13">
        <v>-2163.4774600000001</v>
      </c>
      <c r="M9" s="13">
        <v>-2343</v>
      </c>
      <c r="N9" s="13">
        <v>-2869.4478600000011</v>
      </c>
      <c r="O9" s="13">
        <v>-2486</v>
      </c>
      <c r="P9" s="13">
        <v>-2571</v>
      </c>
      <c r="Q9" s="13">
        <v>-2596</v>
      </c>
      <c r="R9" s="13">
        <v>-2579</v>
      </c>
      <c r="S9" s="13">
        <v>-2470</v>
      </c>
      <c r="T9" s="13">
        <v>-2368</v>
      </c>
      <c r="U9" s="13">
        <v>-3509</v>
      </c>
      <c r="V9" s="13">
        <v>-4331</v>
      </c>
      <c r="W9" s="13">
        <v>-1972</v>
      </c>
      <c r="X9" s="13">
        <v>-3514</v>
      </c>
      <c r="Y9" s="13">
        <v>-2910</v>
      </c>
      <c r="Z9" s="13">
        <v>-4400</v>
      </c>
      <c r="AA9" s="13">
        <v>-2733</v>
      </c>
      <c r="AB9" s="13">
        <v>-4022</v>
      </c>
      <c r="AC9" s="13">
        <v>-3888</v>
      </c>
      <c r="AD9" s="13">
        <v>-5058</v>
      </c>
      <c r="AE9" s="13">
        <v>-1103</v>
      </c>
      <c r="AF9" s="106"/>
      <c r="AG9" s="106"/>
    </row>
    <row r="10" spans="1:33">
      <c r="A10" s="3" t="s">
        <v>100</v>
      </c>
      <c r="C10" s="3" t="s">
        <v>257</v>
      </c>
      <c r="E10" s="13">
        <v>-21946.318380000001</v>
      </c>
      <c r="F10" s="13">
        <v>-22765</v>
      </c>
      <c r="G10" s="13">
        <v>-21227</v>
      </c>
      <c r="H10" s="13">
        <v>-20740</v>
      </c>
      <c r="I10" s="13">
        <v>-20976.570790000002</v>
      </c>
      <c r="K10" s="13">
        <v>-5830</v>
      </c>
      <c r="L10" s="13">
        <v>-4926.8482199999962</v>
      </c>
      <c r="M10" s="13">
        <v>-5102.5367900000056</v>
      </c>
      <c r="N10" s="13">
        <v>-6086.9333699999988</v>
      </c>
      <c r="O10" s="13">
        <v>-5523</v>
      </c>
      <c r="P10" s="13">
        <v>-5426</v>
      </c>
      <c r="Q10" s="13">
        <v>-6027</v>
      </c>
      <c r="R10" s="13">
        <v>-5789</v>
      </c>
      <c r="S10" s="13">
        <v>-5554</v>
      </c>
      <c r="T10" s="13">
        <v>-6223</v>
      </c>
      <c r="U10" s="13">
        <v>-4739</v>
      </c>
      <c r="V10" s="13">
        <v>-4711</v>
      </c>
      <c r="W10" s="13">
        <v>-5112</v>
      </c>
      <c r="X10" s="13">
        <v>-5445</v>
      </c>
      <c r="Y10" s="13">
        <v>-5335</v>
      </c>
      <c r="Z10" s="13">
        <v>-4848</v>
      </c>
      <c r="AA10" s="13">
        <v>-5331.3379999999997</v>
      </c>
      <c r="AB10" s="13">
        <v>-5278.9707899999994</v>
      </c>
      <c r="AC10" s="13">
        <v>-5092.2620000000006</v>
      </c>
      <c r="AD10" s="13">
        <v>-5274.0000000000018</v>
      </c>
      <c r="AE10" s="13">
        <v>-5133</v>
      </c>
      <c r="AF10" s="106"/>
      <c r="AG10" s="106"/>
    </row>
    <row r="11" spans="1:33">
      <c r="A11" s="3" t="s">
        <v>101</v>
      </c>
      <c r="C11" s="3" t="s">
        <v>258</v>
      </c>
      <c r="E11" s="13">
        <v>-3842.3565199999998</v>
      </c>
      <c r="F11" s="13">
        <v>-4751</v>
      </c>
      <c r="G11" s="13">
        <v>-4563</v>
      </c>
      <c r="H11" s="13">
        <v>-3255</v>
      </c>
      <c r="I11" s="13">
        <v>-6464.4292100000002</v>
      </c>
      <c r="K11" s="13">
        <v>-1639</v>
      </c>
      <c r="L11" s="13">
        <v>-720.02318999999989</v>
      </c>
      <c r="M11" s="13">
        <v>-720</v>
      </c>
      <c r="N11" s="13">
        <v>-763.33332999999993</v>
      </c>
      <c r="O11" s="13">
        <v>-872</v>
      </c>
      <c r="P11" s="13">
        <v>-720</v>
      </c>
      <c r="Q11" s="13">
        <v>-1824</v>
      </c>
      <c r="R11" s="13">
        <v>-1335</v>
      </c>
      <c r="S11" s="13">
        <v>-898</v>
      </c>
      <c r="T11" s="13">
        <v>-828</v>
      </c>
      <c r="U11" s="13">
        <v>-767</v>
      </c>
      <c r="V11" s="13">
        <v>-2070</v>
      </c>
      <c r="W11" s="13">
        <v>-750</v>
      </c>
      <c r="X11" s="13">
        <v>-750</v>
      </c>
      <c r="Y11" s="13">
        <v>-1037</v>
      </c>
      <c r="Z11" s="13">
        <v>-718</v>
      </c>
      <c r="AA11" s="13">
        <v>-1500.662</v>
      </c>
      <c r="AB11" s="13">
        <v>-1061.0292099999999</v>
      </c>
      <c r="AC11" s="13">
        <v>-2351.7380000000003</v>
      </c>
      <c r="AD11" s="13">
        <v>-1551</v>
      </c>
      <c r="AE11" s="13">
        <v>-945</v>
      </c>
      <c r="AF11" s="106"/>
      <c r="AG11" s="106"/>
    </row>
    <row r="12" spans="1:33" hidden="1">
      <c r="A12" s="3" t="s">
        <v>102</v>
      </c>
      <c r="C12" s="3" t="s">
        <v>401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 t="s">
        <v>371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06"/>
      <c r="AG12" s="106"/>
    </row>
    <row r="13" spans="1:33">
      <c r="A13" s="3" t="s">
        <v>103</v>
      </c>
      <c r="C13" s="3" t="s">
        <v>259</v>
      </c>
      <c r="E13" s="13">
        <v>-39282.731409999993</v>
      </c>
      <c r="F13" s="13">
        <v>-46687</v>
      </c>
      <c r="G13" s="13">
        <v>-12063</v>
      </c>
      <c r="H13" s="13">
        <v>36931</v>
      </c>
      <c r="I13" s="13">
        <v>-26855</v>
      </c>
      <c r="K13" s="13">
        <v>-19094</v>
      </c>
      <c r="L13" s="13">
        <v>-9492</v>
      </c>
      <c r="M13" s="13">
        <v>-2335</v>
      </c>
      <c r="N13" s="13">
        <v>-8360.7314099999967</v>
      </c>
      <c r="O13" s="13">
        <v>-2470</v>
      </c>
      <c r="P13" s="13">
        <v>-6909</v>
      </c>
      <c r="Q13" s="13">
        <v>-5828</v>
      </c>
      <c r="R13" s="13">
        <v>-31480</v>
      </c>
      <c r="S13" s="13">
        <v>-1723</v>
      </c>
      <c r="T13" s="13">
        <v>-5152</v>
      </c>
      <c r="U13" s="13">
        <v>-6503</v>
      </c>
      <c r="V13" s="13">
        <v>1315</v>
      </c>
      <c r="W13" s="13">
        <v>751</v>
      </c>
      <c r="X13" s="13">
        <v>-10117</v>
      </c>
      <c r="Y13" s="13">
        <v>-1130</v>
      </c>
      <c r="Z13" s="13">
        <v>47427</v>
      </c>
      <c r="AA13" s="13">
        <v>-2800</v>
      </c>
      <c r="AB13" s="13">
        <v>-3360</v>
      </c>
      <c r="AC13" s="13">
        <v>-6199</v>
      </c>
      <c r="AD13" s="13">
        <v>-14496</v>
      </c>
      <c r="AE13" s="13">
        <v>-37987</v>
      </c>
      <c r="AF13" s="106"/>
      <c r="AG13" s="106"/>
    </row>
    <row r="14" spans="1:33" s="12" customFormat="1">
      <c r="A14" s="12" t="s">
        <v>94</v>
      </c>
      <c r="C14" s="12" t="s">
        <v>260</v>
      </c>
      <c r="E14" s="20">
        <v>7074.9560569225068</v>
      </c>
      <c r="F14" s="20">
        <v>-10297</v>
      </c>
      <c r="G14" s="20">
        <v>83615</v>
      </c>
      <c r="H14" s="20">
        <v>-69426</v>
      </c>
      <c r="I14" s="20">
        <v>1841</v>
      </c>
      <c r="J14" s="56"/>
      <c r="K14" s="20">
        <v>-18312</v>
      </c>
      <c r="L14" s="20">
        <v>10347</v>
      </c>
      <c r="M14" s="20">
        <v>3802</v>
      </c>
      <c r="N14" s="20">
        <v>11237.956056922507</v>
      </c>
      <c r="O14" s="20">
        <v>16049</v>
      </c>
      <c r="P14" s="20">
        <v>-14022</v>
      </c>
      <c r="Q14" s="20">
        <v>-8313</v>
      </c>
      <c r="R14" s="20">
        <v>-4011</v>
      </c>
      <c r="S14" s="20">
        <v>-4729</v>
      </c>
      <c r="T14" s="20">
        <v>-3078</v>
      </c>
      <c r="U14" s="20">
        <v>-13423</v>
      </c>
      <c r="V14" s="20">
        <v>104845</v>
      </c>
      <c r="W14" s="20">
        <v>-9346</v>
      </c>
      <c r="X14" s="20">
        <f>SUM(X15:X17)</f>
        <v>-12890</v>
      </c>
      <c r="Y14" s="20">
        <v>-6228</v>
      </c>
      <c r="Z14" s="20">
        <v>-40962</v>
      </c>
      <c r="AA14" s="20">
        <v>-630</v>
      </c>
      <c r="AB14" s="20">
        <v>122</v>
      </c>
      <c r="AC14" s="20">
        <v>19107</v>
      </c>
      <c r="AD14" s="20">
        <v>-16758</v>
      </c>
      <c r="AE14" s="20">
        <v>-15516</v>
      </c>
      <c r="AF14" s="106"/>
      <c r="AG14" s="106"/>
    </row>
    <row r="15" spans="1:33">
      <c r="A15" s="3" t="s">
        <v>104</v>
      </c>
      <c r="C15" s="3" t="s">
        <v>261</v>
      </c>
      <c r="E15" s="13">
        <v>44485.9477715842</v>
      </c>
      <c r="F15" s="13">
        <v>13161</v>
      </c>
      <c r="G15" s="13">
        <v>21254</v>
      </c>
      <c r="H15" s="13">
        <v>3996</v>
      </c>
      <c r="I15" s="13">
        <v>32658</v>
      </c>
      <c r="K15" s="13">
        <v>300</v>
      </c>
      <c r="L15" s="13">
        <v>1723.1482446617001</v>
      </c>
      <c r="M15" s="13">
        <v>19963</v>
      </c>
      <c r="N15" s="13">
        <v>22499.799526922499</v>
      </c>
      <c r="O15" s="13">
        <v>2498</v>
      </c>
      <c r="P15" s="13">
        <v>5207</v>
      </c>
      <c r="Q15" s="13">
        <v>2317</v>
      </c>
      <c r="R15" s="13">
        <v>3139</v>
      </c>
      <c r="S15" s="13">
        <v>2393</v>
      </c>
      <c r="T15" s="13">
        <v>770</v>
      </c>
      <c r="U15" s="13">
        <v>1917</v>
      </c>
      <c r="V15" s="13">
        <v>16174</v>
      </c>
      <c r="W15" s="13">
        <v>1134</v>
      </c>
      <c r="X15" s="13">
        <v>4691</v>
      </c>
      <c r="Y15" s="13">
        <v>-610</v>
      </c>
      <c r="Z15" s="13">
        <v>-1219</v>
      </c>
      <c r="AA15" s="13">
        <v>809</v>
      </c>
      <c r="AB15" s="13">
        <v>3196</v>
      </c>
      <c r="AC15" s="13">
        <v>28193</v>
      </c>
      <c r="AD15" s="13">
        <v>460</v>
      </c>
      <c r="AE15" s="13">
        <v>147</v>
      </c>
      <c r="AF15" s="106"/>
      <c r="AG15" s="106"/>
    </row>
    <row r="16" spans="1:33">
      <c r="A16" s="3" t="s">
        <v>105</v>
      </c>
      <c r="C16" s="3" t="s">
        <v>262</v>
      </c>
      <c r="E16" s="13">
        <v>-23309.991714661694</v>
      </c>
      <c r="F16" s="13">
        <v>-39297</v>
      </c>
      <c r="G16" s="13">
        <v>-57120</v>
      </c>
      <c r="H16" s="13">
        <v>-45732</v>
      </c>
      <c r="I16" s="13">
        <v>-53042</v>
      </c>
      <c r="K16" s="13">
        <v>-1369</v>
      </c>
      <c r="L16" s="13">
        <v>-15367.148244661701</v>
      </c>
      <c r="M16" s="13">
        <v>-1257</v>
      </c>
      <c r="N16" s="13">
        <v>-5316.8434699999925</v>
      </c>
      <c r="O16" s="13">
        <v>-19620</v>
      </c>
      <c r="P16" s="13">
        <v>656</v>
      </c>
      <c r="Q16" s="13">
        <v>-5885</v>
      </c>
      <c r="R16" s="13">
        <v>-14448</v>
      </c>
      <c r="S16" s="13">
        <v>-12225</v>
      </c>
      <c r="T16" s="13">
        <v>-14125</v>
      </c>
      <c r="U16" s="13">
        <v>-7924</v>
      </c>
      <c r="V16" s="13">
        <v>-22846</v>
      </c>
      <c r="W16" s="13">
        <v>-6427</v>
      </c>
      <c r="X16" s="13">
        <v>-10975</v>
      </c>
      <c r="Y16" s="13">
        <v>-8711</v>
      </c>
      <c r="Z16" s="13">
        <v>-19619</v>
      </c>
      <c r="AA16" s="13">
        <v>-13915</v>
      </c>
      <c r="AB16" s="13">
        <v>-11161</v>
      </c>
      <c r="AC16" s="13">
        <v>-15603</v>
      </c>
      <c r="AD16" s="13">
        <v>-12363</v>
      </c>
      <c r="AE16" s="13">
        <v>-23208</v>
      </c>
      <c r="AF16" s="106"/>
      <c r="AG16" s="106"/>
    </row>
    <row r="17" spans="1:33">
      <c r="A17" s="3" t="s">
        <v>106</v>
      </c>
      <c r="C17" s="3" t="s">
        <v>263</v>
      </c>
      <c r="E17" s="13">
        <v>-14101</v>
      </c>
      <c r="F17" s="13">
        <v>15839</v>
      </c>
      <c r="G17" s="13">
        <v>119481</v>
      </c>
      <c r="H17" s="13">
        <v>-27690</v>
      </c>
      <c r="I17" s="13">
        <v>22225</v>
      </c>
      <c r="K17" s="13">
        <v>-17243</v>
      </c>
      <c r="L17" s="13">
        <v>23991</v>
      </c>
      <c r="M17" s="13">
        <v>-14904</v>
      </c>
      <c r="N17" s="13">
        <v>-5945</v>
      </c>
      <c r="O17" s="13">
        <v>33171</v>
      </c>
      <c r="P17" s="13">
        <v>-19885</v>
      </c>
      <c r="Q17" s="13">
        <v>-4745</v>
      </c>
      <c r="R17" s="13">
        <v>7298</v>
      </c>
      <c r="S17" s="13">
        <v>5103</v>
      </c>
      <c r="T17" s="13">
        <v>10277</v>
      </c>
      <c r="U17" s="13">
        <v>-7416</v>
      </c>
      <c r="V17" s="13">
        <v>111517</v>
      </c>
      <c r="W17" s="13">
        <v>-4053</v>
      </c>
      <c r="X17" s="13">
        <v>-6606</v>
      </c>
      <c r="Y17" s="13">
        <v>3093</v>
      </c>
      <c r="Z17" s="13">
        <v>-20124</v>
      </c>
      <c r="AA17" s="13">
        <v>12476</v>
      </c>
      <c r="AB17" s="13">
        <v>8087</v>
      </c>
      <c r="AC17" s="13">
        <v>6517</v>
      </c>
      <c r="AD17" s="13">
        <v>-4855</v>
      </c>
      <c r="AE17" s="13">
        <v>7545</v>
      </c>
      <c r="AF17" s="106"/>
      <c r="AG17" s="106"/>
    </row>
    <row r="18" spans="1:33" s="12" customFormat="1">
      <c r="A18" s="12" t="s">
        <v>95</v>
      </c>
      <c r="C18" s="12" t="s">
        <v>264</v>
      </c>
      <c r="E18" s="20">
        <v>-41970.085103077501</v>
      </c>
      <c r="F18" s="20">
        <v>-69485</v>
      </c>
      <c r="G18" s="20">
        <v>53261</v>
      </c>
      <c r="H18" s="20">
        <v>-42907</v>
      </c>
      <c r="I18" s="20">
        <v>-60037</v>
      </c>
      <c r="J18" s="56"/>
      <c r="K18" s="20">
        <v>-41895</v>
      </c>
      <c r="L18" s="20">
        <v>-1732.3488699999943</v>
      </c>
      <c r="M18" s="20">
        <v>604.46320999999443</v>
      </c>
      <c r="N18" s="20">
        <v>1051.8005569225061</v>
      </c>
      <c r="O18" s="20">
        <v>11452</v>
      </c>
      <c r="P18" s="20">
        <v>-22832</v>
      </c>
      <c r="Q18" s="20">
        <v>-18098</v>
      </c>
      <c r="R18" s="20">
        <v>-40007</v>
      </c>
      <c r="S18" s="20">
        <v>-10154</v>
      </c>
      <c r="T18" s="20">
        <v>-13467</v>
      </c>
      <c r="U18" s="20">
        <v>-22770</v>
      </c>
      <c r="V18" s="20">
        <v>99652</v>
      </c>
      <c r="W18" s="20">
        <v>-8401</v>
      </c>
      <c r="X18" s="20">
        <f>+X7+X8+X14</f>
        <v>-25708</v>
      </c>
      <c r="Y18" s="20">
        <v>-10148</v>
      </c>
      <c r="Z18" s="20">
        <v>1350</v>
      </c>
      <c r="AA18" s="20">
        <v>-10147</v>
      </c>
      <c r="AB18" s="20">
        <v>-12377</v>
      </c>
      <c r="AC18" s="20">
        <v>4262</v>
      </c>
      <c r="AD18" s="20">
        <v>-41775</v>
      </c>
      <c r="AE18" s="20">
        <v>-60006</v>
      </c>
      <c r="AF18" s="106"/>
      <c r="AG18" s="106"/>
    </row>
    <row r="19" spans="1:33">
      <c r="A19" s="3" t="s">
        <v>96</v>
      </c>
      <c r="C19" s="3" t="s">
        <v>265</v>
      </c>
      <c r="E19" s="13">
        <v>-4</v>
      </c>
      <c r="F19" s="13">
        <v>0</v>
      </c>
      <c r="G19" s="13">
        <v>0</v>
      </c>
      <c r="H19" s="13">
        <v>-11</v>
      </c>
      <c r="I19" s="13">
        <v>-19</v>
      </c>
      <c r="K19" s="13">
        <v>-9</v>
      </c>
      <c r="L19" s="13">
        <v>-16</v>
      </c>
      <c r="M19" s="13">
        <v>-16</v>
      </c>
      <c r="N19" s="13">
        <v>37</v>
      </c>
      <c r="O19" s="13">
        <v>-6</v>
      </c>
      <c r="P19" s="13">
        <v>0</v>
      </c>
      <c r="Q19" s="13"/>
      <c r="R19" s="13">
        <v>6</v>
      </c>
      <c r="S19" s="13">
        <v>-1</v>
      </c>
      <c r="T19" s="13">
        <v>0</v>
      </c>
      <c r="U19" s="13">
        <v>0</v>
      </c>
      <c r="V19" s="13">
        <v>1</v>
      </c>
      <c r="W19" s="13" t="s">
        <v>371</v>
      </c>
      <c r="X19" s="13">
        <v>-2</v>
      </c>
      <c r="Y19" s="13">
        <v>-2</v>
      </c>
      <c r="Z19" s="13">
        <v>-7</v>
      </c>
      <c r="AA19" s="13">
        <v>-1</v>
      </c>
      <c r="AB19" s="13">
        <v>-5</v>
      </c>
      <c r="AC19" s="13">
        <v>-22</v>
      </c>
      <c r="AD19" s="13">
        <v>9</v>
      </c>
      <c r="AE19" s="13">
        <v>-3</v>
      </c>
      <c r="AF19" s="106"/>
      <c r="AG19" s="106"/>
    </row>
    <row r="20" spans="1:33">
      <c r="A20" s="3" t="s">
        <v>97</v>
      </c>
      <c r="C20" s="3" t="s">
        <v>266</v>
      </c>
      <c r="E20" s="13">
        <v>633.54406779374085</v>
      </c>
      <c r="F20" s="13">
        <v>124351</v>
      </c>
      <c r="G20" s="13">
        <v>-612</v>
      </c>
      <c r="H20" s="13">
        <v>11146</v>
      </c>
      <c r="I20" s="13">
        <v>-120</v>
      </c>
      <c r="K20" s="13">
        <v>-860</v>
      </c>
      <c r="L20" s="13">
        <v>3738</v>
      </c>
      <c r="M20" s="13">
        <v>-467</v>
      </c>
      <c r="N20" s="13">
        <v>-1777.4559322062591</v>
      </c>
      <c r="O20" s="13">
        <v>3470</v>
      </c>
      <c r="P20" s="13">
        <v>-822</v>
      </c>
      <c r="Q20" s="13">
        <v>13</v>
      </c>
      <c r="R20" s="13">
        <v>121690</v>
      </c>
      <c r="S20" s="13">
        <v>75</v>
      </c>
      <c r="T20" s="13">
        <v>-1044</v>
      </c>
      <c r="U20" s="13">
        <v>1533</v>
      </c>
      <c r="V20" s="13">
        <v>-1176</v>
      </c>
      <c r="W20" s="13">
        <v>1002</v>
      </c>
      <c r="X20" s="13">
        <v>2451</v>
      </c>
      <c r="Y20" s="13">
        <v>329</v>
      </c>
      <c r="Z20" s="13">
        <v>7364</v>
      </c>
      <c r="AA20" s="13">
        <v>-1236</v>
      </c>
      <c r="AB20" s="13">
        <v>-263</v>
      </c>
      <c r="AC20" s="13">
        <v>880</v>
      </c>
      <c r="AD20" s="13">
        <v>499</v>
      </c>
      <c r="AE20" s="13">
        <v>1899</v>
      </c>
      <c r="AF20" s="106"/>
      <c r="AG20" s="106"/>
    </row>
    <row r="21" spans="1:33">
      <c r="A21" s="3" t="s">
        <v>107</v>
      </c>
      <c r="C21" s="3" t="s">
        <v>268</v>
      </c>
      <c r="E21" s="13">
        <v>0</v>
      </c>
      <c r="F21" s="13">
        <v>0</v>
      </c>
      <c r="G21" s="13">
        <v>0</v>
      </c>
      <c r="H21" s="13">
        <v>0</v>
      </c>
      <c r="I21" s="13"/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/>
      <c r="X21" s="13"/>
      <c r="Y21" s="13"/>
      <c r="Z21" s="13"/>
      <c r="AA21" s="13"/>
      <c r="AB21" s="13"/>
      <c r="AC21" s="13"/>
      <c r="AD21" s="13">
        <v>0</v>
      </c>
      <c r="AE21" s="13">
        <v>0</v>
      </c>
      <c r="AF21" s="106"/>
      <c r="AG21" s="106"/>
    </row>
    <row r="22" spans="1:33" s="12" customFormat="1">
      <c r="A22" s="25" t="s">
        <v>98</v>
      </c>
      <c r="B22" s="25"/>
      <c r="C22" s="25" t="s">
        <v>267</v>
      </c>
      <c r="D22" s="25"/>
      <c r="E22" s="14">
        <v>-41339.541035283757</v>
      </c>
      <c r="F22" s="14">
        <v>54866</v>
      </c>
      <c r="G22" s="14">
        <v>52649</v>
      </c>
      <c r="H22" s="14">
        <v>-31772</v>
      </c>
      <c r="I22" s="14">
        <v>-60176</v>
      </c>
      <c r="J22" s="56"/>
      <c r="K22" s="14">
        <v>-42764</v>
      </c>
      <c r="L22" s="14">
        <v>1989.6511300000057</v>
      </c>
      <c r="M22" s="14">
        <v>121.46320999999443</v>
      </c>
      <c r="N22" s="14">
        <v>-687.65537528375307</v>
      </c>
      <c r="O22" s="14">
        <v>14916</v>
      </c>
      <c r="P22" s="14">
        <v>-23654</v>
      </c>
      <c r="Q22" s="14">
        <v>-18085</v>
      </c>
      <c r="R22" s="14">
        <v>81689</v>
      </c>
      <c r="S22" s="14">
        <v>-10080</v>
      </c>
      <c r="T22" s="14">
        <v>-14511</v>
      </c>
      <c r="U22" s="14">
        <v>-21237</v>
      </c>
      <c r="V22" s="14">
        <v>98477</v>
      </c>
      <c r="W22" s="14">
        <v>-7399</v>
      </c>
      <c r="X22" s="14">
        <f>SUM(X18:X20)</f>
        <v>-23259</v>
      </c>
      <c r="Y22" s="14">
        <f>SUM(Y18:Y20)</f>
        <v>-9821</v>
      </c>
      <c r="Z22" s="14">
        <v>8707</v>
      </c>
      <c r="AA22" s="14">
        <v>-11384</v>
      </c>
      <c r="AB22" s="14">
        <v>-12645</v>
      </c>
      <c r="AC22" s="14">
        <v>5120</v>
      </c>
      <c r="AD22" s="14">
        <v>-41267</v>
      </c>
      <c r="AE22" s="14">
        <v>-58110</v>
      </c>
      <c r="AF22" s="106"/>
      <c r="AG22" s="106"/>
    </row>
    <row r="23" spans="1:33"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106"/>
    </row>
    <row r="24" spans="1:33">
      <c r="A24" s="16" t="s">
        <v>375</v>
      </c>
      <c r="B24" s="1"/>
      <c r="C24" s="16" t="s">
        <v>376</v>
      </c>
      <c r="D24" s="1"/>
      <c r="E24" s="21">
        <f t="shared" ref="E24:X24" si="0">+E22*1000/E26</f>
        <v>-1.4197878460100293</v>
      </c>
      <c r="F24" s="21">
        <f t="shared" si="0"/>
        <v>1.8075833369188929</v>
      </c>
      <c r="G24" s="21">
        <f t="shared" si="0"/>
        <v>1.282939894208692</v>
      </c>
      <c r="H24" s="21">
        <v>-0.75412907147395225</v>
      </c>
      <c r="I24" s="21">
        <v>-1.2889049521272136</v>
      </c>
      <c r="J24" s="2"/>
      <c r="K24" s="21">
        <f t="shared" si="0"/>
        <v>-1.6025699880208231</v>
      </c>
      <c r="L24" s="21">
        <f t="shared" si="0"/>
        <v>6.9866985751413216E-2</v>
      </c>
      <c r="M24" s="21">
        <f t="shared" si="0"/>
        <v>4.1717079196093507E-3</v>
      </c>
      <c r="N24" s="21">
        <f t="shared" si="0"/>
        <v>-2.3617212954493955E-2</v>
      </c>
      <c r="O24" s="21">
        <f t="shared" si="0"/>
        <v>0.51062676045730471</v>
      </c>
      <c r="P24" s="21">
        <f t="shared" si="0"/>
        <v>-0.80975900991264982</v>
      </c>
      <c r="Q24" s="21">
        <f t="shared" si="0"/>
        <v>-0.59581860204647963</v>
      </c>
      <c r="R24" s="21">
        <f t="shared" si="0"/>
        <v>2.6912783000322142</v>
      </c>
      <c r="S24" s="21">
        <f t="shared" si="0"/>
        <v>-0.32473971531924811</v>
      </c>
      <c r="T24" s="21">
        <f t="shared" si="0"/>
        <v>-0.44680619935826915</v>
      </c>
      <c r="U24" s="21">
        <f t="shared" si="0"/>
        <v>-0.54071724052873427</v>
      </c>
      <c r="V24" s="21">
        <f t="shared" si="0"/>
        <v>2.3996670774751538</v>
      </c>
      <c r="W24" s="21">
        <f t="shared" si="0"/>
        <v>-0.17998152069716944</v>
      </c>
      <c r="X24" s="21">
        <f t="shared" si="0"/>
        <v>-0.56077810994607091</v>
      </c>
      <c r="Y24" s="21">
        <v>-0.23311335164613844</v>
      </c>
      <c r="Z24" s="21">
        <v>-0.75412907147395236</v>
      </c>
      <c r="AA24" s="21">
        <v>-0.27014893003913959</v>
      </c>
      <c r="AB24" s="21">
        <v>-0.28925209222248816</v>
      </c>
      <c r="AC24" s="21">
        <v>0.10966487228947311</v>
      </c>
      <c r="AD24" s="21">
        <v>-0.8838945868690794</v>
      </c>
      <c r="AE24" s="21">
        <v>-1.228071209870776</v>
      </c>
      <c r="AF24" s="106"/>
    </row>
    <row r="25" spans="1:33"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106"/>
    </row>
    <row r="26" spans="1:33">
      <c r="A26" s="3" t="s">
        <v>377</v>
      </c>
      <c r="C26" s="3" t="s">
        <v>378</v>
      </c>
      <c r="D26" s="87"/>
      <c r="E26" s="87">
        <f>+N26</f>
        <v>29116703</v>
      </c>
      <c r="F26" s="87">
        <f>+R26</f>
        <v>30353234</v>
      </c>
      <c r="G26" s="87">
        <f>+V26</f>
        <v>41037776</v>
      </c>
      <c r="H26" s="87">
        <v>42130719</v>
      </c>
      <c r="I26" s="87">
        <v>46687694</v>
      </c>
      <c r="J26" s="87"/>
      <c r="K26" s="13">
        <v>26684638</v>
      </c>
      <c r="L26" s="13">
        <v>28477701</v>
      </c>
      <c r="M26" s="13">
        <v>29115943</v>
      </c>
      <c r="N26" s="13">
        <v>29116703</v>
      </c>
      <c r="O26" s="13">
        <v>29211160</v>
      </c>
      <c r="P26" s="13">
        <v>29211160</v>
      </c>
      <c r="Q26" s="13">
        <v>30353198</v>
      </c>
      <c r="R26" s="13">
        <v>30353234</v>
      </c>
      <c r="S26" s="13">
        <v>31040244</v>
      </c>
      <c r="T26" s="13">
        <v>32477168</v>
      </c>
      <c r="U26" s="13">
        <v>39275611</v>
      </c>
      <c r="V26" s="13">
        <v>41037776</v>
      </c>
      <c r="W26" s="13">
        <v>41109776</v>
      </c>
      <c r="X26" s="13">
        <v>41476298</v>
      </c>
      <c r="Y26" s="13">
        <v>42129719</v>
      </c>
      <c r="Z26" s="13">
        <v>42130719</v>
      </c>
      <c r="AA26" s="13">
        <v>42130719</v>
      </c>
      <c r="AB26" s="13">
        <v>43716192</v>
      </c>
      <c r="AC26" s="13">
        <v>46687694</v>
      </c>
      <c r="AD26" s="13">
        <v>46687694</v>
      </c>
      <c r="AE26" s="13">
        <v>47318103</v>
      </c>
    </row>
    <row r="28" spans="1:33"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</row>
    <row r="29" spans="1:33"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</row>
    <row r="30" spans="1:33"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</row>
  </sheetData>
  <dataConsolidate/>
  <pageMargins left="0.511811024" right="0.511811024" top="0.78740157499999996" bottom="0.78740157499999996" header="0.31496062000000002" footer="0.31496062000000002"/>
  <pageSetup paperSize="9" orientation="portrait" r:id="rId1"/>
  <ignoredErrors>
    <ignoredError sqref="Y2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8FB29-B31A-46A3-965F-012F13578B8B}">
  <sheetPr>
    <tabColor theme="4" tint="-0.249977111117893"/>
  </sheetPr>
  <dimension ref="A3:AE58"/>
  <sheetViews>
    <sheetView showGridLines="0" topLeftCell="A17" zoomScale="90" zoomScaleNormal="90" workbookViewId="0">
      <pane xSplit="3" topLeftCell="I1" activePane="topRight" state="frozen"/>
      <selection pane="topRight" activeCell="AE56" sqref="AE56"/>
    </sheetView>
  </sheetViews>
  <sheetFormatPr defaultColWidth="9.140625" defaultRowHeight="15" outlineLevelCol="1"/>
  <cols>
    <col min="1" max="1" width="69.7109375" style="3" bestFit="1" customWidth="1"/>
    <col min="2" max="2" width="1" style="3" customWidth="1"/>
    <col min="3" max="3" width="68.28515625" style="3" bestFit="1" customWidth="1"/>
    <col min="4" max="4" width="1" style="3" customWidth="1"/>
    <col min="5" max="6" width="9.7109375" style="42" bestFit="1" customWidth="1"/>
    <col min="7" max="9" width="9.7109375" style="42" customWidth="1"/>
    <col min="10" max="10" width="1.42578125" style="42" customWidth="1"/>
    <col min="11" max="22" width="12.7109375" style="42" hidden="1" customWidth="1" outlineLevel="1"/>
    <col min="23" max="24" width="9.42578125" style="42" hidden="1" customWidth="1" outlineLevel="1"/>
    <col min="25" max="26" width="8.7109375" style="42" hidden="1" customWidth="1" outlineLevel="1"/>
    <col min="27" max="27" width="8.7109375" style="42" bestFit="1" customWidth="1" collapsed="1"/>
    <col min="28" max="31" width="8.7109375" style="42" customWidth="1"/>
    <col min="32" max="16384" width="9.140625" style="3"/>
  </cols>
  <sheetData>
    <row r="3" spans="1:31">
      <c r="K3" s="43">
        <v>2021</v>
      </c>
      <c r="L3" s="43">
        <v>2021</v>
      </c>
      <c r="M3" s="43">
        <v>2021</v>
      </c>
      <c r="N3" s="43">
        <v>2021</v>
      </c>
      <c r="O3" s="43">
        <v>2022</v>
      </c>
      <c r="P3" s="43">
        <v>2022</v>
      </c>
      <c r="Q3" s="43">
        <v>2022</v>
      </c>
      <c r="R3" s="43">
        <v>2022</v>
      </c>
      <c r="S3" s="43">
        <v>2023</v>
      </c>
      <c r="T3" s="43">
        <v>2023</v>
      </c>
      <c r="U3" s="43">
        <v>2023</v>
      </c>
      <c r="V3" s="43">
        <v>2023</v>
      </c>
      <c r="W3" s="43">
        <v>2024</v>
      </c>
      <c r="X3" s="43">
        <v>2024</v>
      </c>
      <c r="Y3" s="43">
        <v>2024</v>
      </c>
      <c r="Z3" s="43">
        <v>2024</v>
      </c>
      <c r="AA3" s="43">
        <v>2025</v>
      </c>
      <c r="AB3" s="43">
        <v>2025</v>
      </c>
      <c r="AC3" s="43">
        <v>2025</v>
      </c>
      <c r="AD3" s="43">
        <v>2025</v>
      </c>
      <c r="AE3" s="43">
        <v>2026</v>
      </c>
    </row>
    <row r="4" spans="1:31">
      <c r="A4" s="4" t="s">
        <v>109</v>
      </c>
      <c r="B4" s="38"/>
      <c r="C4" s="4" t="s">
        <v>210</v>
      </c>
      <c r="D4" s="38"/>
      <c r="E4" s="48">
        <v>2021</v>
      </c>
      <c r="F4" s="48">
        <v>2022</v>
      </c>
      <c r="G4" s="48">
        <v>2023</v>
      </c>
      <c r="H4" s="48">
        <v>2024</v>
      </c>
      <c r="I4" s="48">
        <v>2025</v>
      </c>
      <c r="J4" s="2"/>
      <c r="K4" s="44" t="s">
        <v>8</v>
      </c>
      <c r="L4" s="44" t="s">
        <v>11</v>
      </c>
      <c r="M4" s="44" t="s">
        <v>12</v>
      </c>
      <c r="N4" s="44" t="s">
        <v>13</v>
      </c>
      <c r="O4" s="44" t="s">
        <v>9</v>
      </c>
      <c r="P4" s="44" t="s">
        <v>14</v>
      </c>
      <c r="Q4" s="44" t="s">
        <v>15</v>
      </c>
      <c r="R4" s="44" t="s">
        <v>17</v>
      </c>
      <c r="S4" s="44" t="s">
        <v>10</v>
      </c>
      <c r="T4" s="44" t="s">
        <v>18</v>
      </c>
      <c r="U4" s="44" t="s">
        <v>19</v>
      </c>
      <c r="V4" s="44" t="s">
        <v>16</v>
      </c>
      <c r="W4" s="44" t="s">
        <v>370</v>
      </c>
      <c r="X4" s="44" t="s">
        <v>374</v>
      </c>
      <c r="Y4" s="44" t="s">
        <v>381</v>
      </c>
      <c r="Z4" s="44" t="s">
        <v>382</v>
      </c>
      <c r="AA4" s="44" t="s">
        <v>385</v>
      </c>
      <c r="AB4" s="44" t="s">
        <v>390</v>
      </c>
      <c r="AC4" s="44" t="s">
        <v>391</v>
      </c>
      <c r="AD4" s="44" t="s">
        <v>392</v>
      </c>
      <c r="AE4" s="44" t="s">
        <v>412</v>
      </c>
    </row>
    <row r="5" spans="1:31">
      <c r="A5" s="15" t="s">
        <v>109</v>
      </c>
      <c r="C5" s="15" t="s">
        <v>210</v>
      </c>
      <c r="E5" s="13"/>
      <c r="F5" s="13"/>
      <c r="G5" s="13"/>
      <c r="H5" s="13"/>
      <c r="I5" s="13"/>
      <c r="J5" s="2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>
      <c r="A6" s="16" t="s">
        <v>144</v>
      </c>
      <c r="C6" s="16" t="s">
        <v>211</v>
      </c>
      <c r="E6" s="13">
        <v>-41340.14849</v>
      </c>
      <c r="F6" s="13">
        <v>54866</v>
      </c>
      <c r="G6" s="13">
        <v>52649</v>
      </c>
      <c r="H6" s="13">
        <v>-31772</v>
      </c>
      <c r="I6" s="13">
        <v>-60176</v>
      </c>
      <c r="J6" s="2"/>
      <c r="K6" s="13">
        <v>-42764</v>
      </c>
      <c r="L6" s="13">
        <v>1988.8515100000004</v>
      </c>
      <c r="M6" s="13">
        <v>121</v>
      </c>
      <c r="N6" s="13">
        <v>-686</v>
      </c>
      <c r="O6" s="13">
        <v>14916</v>
      </c>
      <c r="P6" s="13">
        <v>-23654</v>
      </c>
      <c r="Q6" s="13">
        <v>-18085</v>
      </c>
      <c r="R6" s="13">
        <v>81689</v>
      </c>
      <c r="S6" s="13">
        <v>-10080</v>
      </c>
      <c r="T6" s="13">
        <v>-14511</v>
      </c>
      <c r="U6" s="13">
        <v>-21237</v>
      </c>
      <c r="V6" s="13">
        <v>98477</v>
      </c>
      <c r="W6" s="13">
        <v>-7399</v>
      </c>
      <c r="X6" s="13">
        <v>-23259</v>
      </c>
      <c r="Y6" s="13">
        <v>-9821</v>
      </c>
      <c r="Z6" s="13">
        <v>8707</v>
      </c>
      <c r="AA6" s="13">
        <v>-11384</v>
      </c>
      <c r="AB6" s="13">
        <v>-12645</v>
      </c>
      <c r="AC6" s="13">
        <v>5120</v>
      </c>
      <c r="AD6" s="13">
        <v>-41267</v>
      </c>
      <c r="AE6" s="13">
        <v>-58110</v>
      </c>
    </row>
    <row r="7" spans="1:31">
      <c r="A7" s="16"/>
      <c r="C7" s="16"/>
      <c r="E7" s="13"/>
      <c r="F7" s="13"/>
      <c r="G7" s="13"/>
      <c r="H7" s="13"/>
      <c r="I7" s="13"/>
      <c r="J7" s="2"/>
      <c r="K7" s="13"/>
      <c r="L7" s="13"/>
      <c r="M7" s="13"/>
      <c r="N7" s="13"/>
      <c r="O7" s="13"/>
      <c r="P7" s="13"/>
      <c r="Q7" s="13"/>
      <c r="R7" s="13"/>
      <c r="S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1:31">
      <c r="A8" s="16" t="s">
        <v>110</v>
      </c>
      <c r="C8" s="16" t="s">
        <v>212</v>
      </c>
      <c r="E8" s="13"/>
      <c r="F8" s="13"/>
      <c r="G8" s="13"/>
      <c r="H8" s="13"/>
      <c r="I8" s="13"/>
      <c r="J8" s="2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>
      <c r="A9" s="16" t="s">
        <v>111</v>
      </c>
      <c r="B9" s="16"/>
      <c r="C9" s="16" t="s">
        <v>213</v>
      </c>
      <c r="D9" s="16"/>
      <c r="E9" s="13">
        <v>5432</v>
      </c>
      <c r="F9" s="13">
        <v>9512</v>
      </c>
      <c r="G9" s="13">
        <v>6497</v>
      </c>
      <c r="H9" s="13">
        <v>5498</v>
      </c>
      <c r="I9" s="13">
        <v>3769</v>
      </c>
      <c r="K9" s="13">
        <v>1298</v>
      </c>
      <c r="L9" s="13">
        <v>1275</v>
      </c>
      <c r="M9" s="13">
        <v>1300</v>
      </c>
      <c r="N9" s="13">
        <v>1559</v>
      </c>
      <c r="O9" s="13">
        <v>1306</v>
      </c>
      <c r="P9" s="13">
        <v>1244</v>
      </c>
      <c r="Q9" s="13">
        <v>1570</v>
      </c>
      <c r="R9" s="13">
        <v>5392</v>
      </c>
      <c r="S9" s="13">
        <v>1831</v>
      </c>
      <c r="T9" s="13">
        <v>1742</v>
      </c>
      <c r="U9" s="13">
        <v>1476</v>
      </c>
      <c r="V9" s="13">
        <v>1448</v>
      </c>
      <c r="W9" s="13">
        <v>1455</v>
      </c>
      <c r="X9" s="13">
        <v>1380</v>
      </c>
      <c r="Y9" s="13">
        <v>1370</v>
      </c>
      <c r="Z9" s="13">
        <v>1293</v>
      </c>
      <c r="AA9" s="13">
        <v>993</v>
      </c>
      <c r="AB9" s="13">
        <v>995</v>
      </c>
      <c r="AC9" s="13">
        <v>974</v>
      </c>
      <c r="AD9" s="13">
        <v>807</v>
      </c>
      <c r="AE9" s="13">
        <v>537</v>
      </c>
    </row>
    <row r="10" spans="1:31">
      <c r="A10" s="16" t="s">
        <v>145</v>
      </c>
      <c r="B10" s="16"/>
      <c r="C10" s="16" t="s">
        <v>214</v>
      </c>
      <c r="D10" s="16"/>
      <c r="E10" s="13">
        <v>0</v>
      </c>
      <c r="F10" s="13">
        <v>0</v>
      </c>
      <c r="G10" s="13">
        <v>0</v>
      </c>
      <c r="H10" s="13">
        <v>0</v>
      </c>
      <c r="I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 t="s">
        <v>371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</row>
    <row r="11" spans="1:31">
      <c r="A11" s="3" t="s">
        <v>112</v>
      </c>
      <c r="C11" s="3" t="s">
        <v>215</v>
      </c>
      <c r="E11" s="13">
        <v>-10524</v>
      </c>
      <c r="F11" s="13">
        <v>7675</v>
      </c>
      <c r="G11" s="13">
        <v>3923</v>
      </c>
      <c r="H11" s="13">
        <v>-56723</v>
      </c>
      <c r="I11" s="13">
        <v>-4299</v>
      </c>
      <c r="K11" s="13">
        <v>1870</v>
      </c>
      <c r="L11" s="13">
        <v>536</v>
      </c>
      <c r="M11" s="13">
        <v>3424</v>
      </c>
      <c r="N11" s="13">
        <v>-16354</v>
      </c>
      <c r="O11" s="13">
        <v>352</v>
      </c>
      <c r="P11" s="13">
        <v>3121</v>
      </c>
      <c r="Q11" s="13">
        <v>-40</v>
      </c>
      <c r="R11" s="13">
        <v>4242</v>
      </c>
      <c r="S11" s="13">
        <v>324</v>
      </c>
      <c r="T11" s="13">
        <v>-32</v>
      </c>
      <c r="U11" s="13">
        <v>1476</v>
      </c>
      <c r="V11" s="13">
        <v>2155</v>
      </c>
      <c r="W11" s="13">
        <v>-1</v>
      </c>
      <c r="X11" s="13">
        <v>-7221</v>
      </c>
      <c r="Y11" s="13">
        <v>2135</v>
      </c>
      <c r="Z11" s="13">
        <v>-51636</v>
      </c>
      <c r="AA11" s="13">
        <v>24</v>
      </c>
      <c r="AB11" s="13">
        <v>189</v>
      </c>
      <c r="AC11" s="13">
        <v>-160</v>
      </c>
      <c r="AD11" s="13">
        <v>-4352</v>
      </c>
      <c r="AE11" s="13">
        <v>8137</v>
      </c>
    </row>
    <row r="12" spans="1:31">
      <c r="A12" s="3" t="s">
        <v>148</v>
      </c>
      <c r="C12" s="3" t="s">
        <v>216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 t="s">
        <v>371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</row>
    <row r="13" spans="1:31">
      <c r="A13" s="3" t="s">
        <v>413</v>
      </c>
      <c r="C13" s="3" t="s">
        <v>414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23353.659309999999</v>
      </c>
    </row>
    <row r="14" spans="1:31">
      <c r="A14" s="3" t="s">
        <v>113</v>
      </c>
      <c r="C14" s="3" t="s">
        <v>217</v>
      </c>
      <c r="E14" s="13">
        <v>28272</v>
      </c>
      <c r="F14" s="13">
        <v>8913</v>
      </c>
      <c r="G14" s="13">
        <v>17803</v>
      </c>
      <c r="H14" s="13">
        <v>47939</v>
      </c>
      <c r="I14" s="13">
        <v>11706</v>
      </c>
      <c r="K14" s="13">
        <v>19417</v>
      </c>
      <c r="L14" s="13">
        <v>-22079</v>
      </c>
      <c r="M14" s="13">
        <v>21823</v>
      </c>
      <c r="N14" s="13">
        <v>9111</v>
      </c>
      <c r="O14" s="13">
        <v>-30061</v>
      </c>
      <c r="P14" s="13">
        <v>24102</v>
      </c>
      <c r="Q14" s="13">
        <v>9897</v>
      </c>
      <c r="R14" s="13">
        <v>4975</v>
      </c>
      <c r="S14" s="13">
        <v>1706</v>
      </c>
      <c r="T14" s="13">
        <v>-7430</v>
      </c>
      <c r="U14" s="13">
        <v>12559</v>
      </c>
      <c r="V14" s="13">
        <v>10968</v>
      </c>
      <c r="W14" s="13">
        <v>8061</v>
      </c>
      <c r="X14" s="13">
        <v>18773</v>
      </c>
      <c r="Y14" s="13">
        <v>3779</v>
      </c>
      <c r="Z14" s="13">
        <v>17326</v>
      </c>
      <c r="AA14" s="13">
        <v>-343</v>
      </c>
      <c r="AB14" s="13">
        <v>599</v>
      </c>
      <c r="AC14" s="13">
        <v>2533</v>
      </c>
      <c r="AD14" s="13">
        <v>8917</v>
      </c>
      <c r="AE14" s="13">
        <v>2105</v>
      </c>
    </row>
    <row r="15" spans="1:31">
      <c r="A15" s="3" t="s">
        <v>114</v>
      </c>
      <c r="C15" s="3" t="s">
        <v>218</v>
      </c>
      <c r="E15" s="13">
        <v>16222</v>
      </c>
      <c r="F15" s="13">
        <v>-7614</v>
      </c>
      <c r="G15" s="13">
        <v>-6835</v>
      </c>
      <c r="H15" s="13">
        <v>-12171</v>
      </c>
      <c r="I15" s="13">
        <v>777</v>
      </c>
      <c r="K15" s="13">
        <v>-963</v>
      </c>
      <c r="L15" s="13">
        <v>-374</v>
      </c>
      <c r="M15" s="13">
        <v>-3558</v>
      </c>
      <c r="N15" s="13">
        <v>21117</v>
      </c>
      <c r="O15" s="13">
        <v>-343</v>
      </c>
      <c r="P15" s="13">
        <v>-3173</v>
      </c>
      <c r="Q15" s="13">
        <v>-1180</v>
      </c>
      <c r="R15" s="13">
        <v>-2918</v>
      </c>
      <c r="S15" s="13">
        <v>-418</v>
      </c>
      <c r="T15" s="13">
        <v>0</v>
      </c>
      <c r="U15" s="13">
        <v>-179</v>
      </c>
      <c r="V15" s="13">
        <v>-6238</v>
      </c>
      <c r="W15" s="13" t="s">
        <v>371</v>
      </c>
      <c r="X15" s="13">
        <v>-8313</v>
      </c>
      <c r="Y15" s="13">
        <v>-3649</v>
      </c>
      <c r="Z15" s="13">
        <v>-209</v>
      </c>
      <c r="AA15" s="13">
        <v>-196</v>
      </c>
      <c r="AB15" s="13">
        <v>-205</v>
      </c>
      <c r="AC15" s="13">
        <v>-142</v>
      </c>
      <c r="AD15" s="13">
        <v>1320</v>
      </c>
      <c r="AE15" s="13">
        <v>0</v>
      </c>
    </row>
    <row r="16" spans="1:31">
      <c r="A16" s="3" t="s">
        <v>115</v>
      </c>
      <c r="C16" s="3" t="s">
        <v>219</v>
      </c>
      <c r="E16" s="13">
        <v>-10208</v>
      </c>
      <c r="F16" s="13">
        <v>-103000</v>
      </c>
      <c r="G16" s="13">
        <v>612</v>
      </c>
      <c r="H16" s="13">
        <v>-12073</v>
      </c>
      <c r="I16" s="13">
        <v>41</v>
      </c>
      <c r="K16" s="13">
        <v>859</v>
      </c>
      <c r="L16" s="13">
        <v>-2196</v>
      </c>
      <c r="M16" s="13">
        <v>467</v>
      </c>
      <c r="N16" s="13">
        <v>-9338</v>
      </c>
      <c r="O16" s="13">
        <v>-3469</v>
      </c>
      <c r="P16" s="13">
        <v>781</v>
      </c>
      <c r="Q16" s="13">
        <v>135</v>
      </c>
      <c r="R16" s="13">
        <v>-100447</v>
      </c>
      <c r="S16" s="13">
        <v>0</v>
      </c>
      <c r="T16" s="13">
        <v>969</v>
      </c>
      <c r="U16" s="13">
        <v>-1533</v>
      </c>
      <c r="V16" s="13">
        <v>1176</v>
      </c>
      <c r="W16" s="13">
        <v>-1002</v>
      </c>
      <c r="X16" s="13">
        <v>-2451</v>
      </c>
      <c r="Y16" s="13">
        <v>-1256</v>
      </c>
      <c r="Z16" s="13">
        <v>-7364</v>
      </c>
      <c r="AA16" s="13">
        <v>1236</v>
      </c>
      <c r="AB16" s="13">
        <v>183</v>
      </c>
      <c r="AC16" s="13">
        <v>-879</v>
      </c>
      <c r="AD16" s="13">
        <v>-499</v>
      </c>
      <c r="AE16" s="13">
        <v>-1899</v>
      </c>
    </row>
    <row r="17" spans="1:31">
      <c r="A17" s="3" t="s">
        <v>149</v>
      </c>
      <c r="C17" s="3" t="s">
        <v>220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 t="s">
        <v>371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</row>
    <row r="18" spans="1:31">
      <c r="A18" s="3" t="s">
        <v>116</v>
      </c>
      <c r="C18" s="3" t="s">
        <v>221</v>
      </c>
      <c r="E18" s="13">
        <v>17</v>
      </c>
      <c r="F18" s="13">
        <v>-2231</v>
      </c>
      <c r="G18" s="13">
        <v>945</v>
      </c>
      <c r="H18" s="13">
        <v>2445</v>
      </c>
      <c r="I18" s="13">
        <v>4370</v>
      </c>
      <c r="K18" s="13">
        <v>432</v>
      </c>
      <c r="L18" s="13">
        <v>-1438</v>
      </c>
      <c r="M18" s="13">
        <v>1193</v>
      </c>
      <c r="N18" s="13">
        <v>-170</v>
      </c>
      <c r="O18" s="13">
        <v>-626</v>
      </c>
      <c r="P18" s="13">
        <v>-257</v>
      </c>
      <c r="Q18" s="13">
        <v>-180</v>
      </c>
      <c r="R18" s="13">
        <v>-1168</v>
      </c>
      <c r="S18" s="13">
        <v>-321</v>
      </c>
      <c r="T18" s="13">
        <v>-123</v>
      </c>
      <c r="U18" s="13">
        <v>1368</v>
      </c>
      <c r="V18" s="13">
        <v>21</v>
      </c>
      <c r="W18" s="13">
        <v>938</v>
      </c>
      <c r="X18" s="13">
        <v>386</v>
      </c>
      <c r="Y18" s="13">
        <v>96</v>
      </c>
      <c r="Z18" s="13">
        <v>1025</v>
      </c>
      <c r="AA18" s="13">
        <v>-110</v>
      </c>
      <c r="AB18" s="13">
        <v>409</v>
      </c>
      <c r="AC18" s="13">
        <v>2055</v>
      </c>
      <c r="AD18" s="13">
        <v>2016</v>
      </c>
      <c r="AE18" s="13">
        <v>-98</v>
      </c>
    </row>
    <row r="19" spans="1:31">
      <c r="A19" s="3" t="s">
        <v>117</v>
      </c>
      <c r="C19" s="3" t="s">
        <v>222</v>
      </c>
      <c r="E19" s="13">
        <v>-156</v>
      </c>
      <c r="F19" s="13">
        <v>-1685</v>
      </c>
      <c r="G19" s="13">
        <v>-1291.9105299999999</v>
      </c>
      <c r="H19" s="13">
        <v>-283.45290999999986</v>
      </c>
      <c r="I19" s="13">
        <v>201.76051999999993</v>
      </c>
      <c r="K19" s="13">
        <v>-169</v>
      </c>
      <c r="L19" s="13">
        <v>-101</v>
      </c>
      <c r="M19" s="13">
        <v>-9</v>
      </c>
      <c r="N19" s="13">
        <v>123</v>
      </c>
      <c r="O19" s="13">
        <v>-52.718259999999646</v>
      </c>
      <c r="P19" s="13">
        <v>-78.281740000000354</v>
      </c>
      <c r="Q19" s="13">
        <v>-868</v>
      </c>
      <c r="R19" s="13">
        <v>-686</v>
      </c>
      <c r="S19" s="13">
        <v>30.672000000000025</v>
      </c>
      <c r="T19" s="13">
        <v>-61.860119999999824</v>
      </c>
      <c r="U19" s="13">
        <v>-1213.64159</v>
      </c>
      <c r="V19" s="13">
        <v>-47.080820000000131</v>
      </c>
      <c r="W19" s="13">
        <v>-97</v>
      </c>
      <c r="X19" s="13">
        <v>35</v>
      </c>
      <c r="Y19" s="13">
        <v>-48.982450000000085</v>
      </c>
      <c r="Z19" s="13">
        <v>-172</v>
      </c>
      <c r="AA19" s="13">
        <v>5.9740399999999454</v>
      </c>
      <c r="AB19" s="13">
        <v>7</v>
      </c>
      <c r="AC19" s="13">
        <v>46.468580000000088</v>
      </c>
      <c r="AD19" s="13">
        <v>143</v>
      </c>
      <c r="AE19" s="13">
        <v>-42.686950000000024</v>
      </c>
    </row>
    <row r="20" spans="1:31">
      <c r="A20" s="3" t="s">
        <v>118</v>
      </c>
      <c r="C20" s="3" t="s">
        <v>223</v>
      </c>
      <c r="E20" s="13">
        <v>9</v>
      </c>
      <c r="F20" s="13">
        <v>1034</v>
      </c>
      <c r="G20" s="13">
        <v>1271</v>
      </c>
      <c r="H20" s="13">
        <v>33</v>
      </c>
      <c r="I20" s="13">
        <v>1</v>
      </c>
      <c r="K20" s="13">
        <v>386</v>
      </c>
      <c r="L20" s="13">
        <v>-386</v>
      </c>
      <c r="M20" s="13">
        <v>0</v>
      </c>
      <c r="N20" s="13">
        <v>9</v>
      </c>
      <c r="O20" s="13">
        <v>51.027439999999942</v>
      </c>
      <c r="P20" s="13">
        <v>69.972560000000058</v>
      </c>
      <c r="Q20" s="13">
        <v>851</v>
      </c>
      <c r="R20" s="13">
        <v>62</v>
      </c>
      <c r="S20" s="13">
        <v>0</v>
      </c>
      <c r="T20" s="13">
        <v>91</v>
      </c>
      <c r="U20" s="13">
        <v>1180</v>
      </c>
      <c r="V20" s="13">
        <v>0</v>
      </c>
      <c r="W20" s="13" t="s">
        <v>371</v>
      </c>
      <c r="X20" s="13">
        <v>14</v>
      </c>
      <c r="Y20" s="13">
        <v>19</v>
      </c>
      <c r="Z20" s="13">
        <v>0</v>
      </c>
      <c r="AA20" s="13">
        <v>0</v>
      </c>
      <c r="AB20" s="13">
        <v>1</v>
      </c>
      <c r="AC20" s="13">
        <v>0</v>
      </c>
      <c r="AD20" s="13">
        <v>0</v>
      </c>
      <c r="AE20" s="13">
        <v>0</v>
      </c>
    </row>
    <row r="21" spans="1:31">
      <c r="A21" s="3" t="s">
        <v>119</v>
      </c>
      <c r="C21" s="3" t="s">
        <v>224</v>
      </c>
      <c r="E21" s="13">
        <v>-10755</v>
      </c>
      <c r="F21" s="13">
        <v>10669</v>
      </c>
      <c r="G21" s="13">
        <v>23288</v>
      </c>
      <c r="H21" s="13">
        <v>13721</v>
      </c>
      <c r="I21" s="13">
        <v>19518</v>
      </c>
      <c r="K21" s="13">
        <v>-3611</v>
      </c>
      <c r="L21" s="13">
        <v>9227</v>
      </c>
      <c r="M21" s="13">
        <v>-1961</v>
      </c>
      <c r="N21" s="13">
        <v>-14410</v>
      </c>
      <c r="O21" s="13">
        <v>15733</v>
      </c>
      <c r="P21" s="13">
        <v>-5794</v>
      </c>
      <c r="Q21" s="13">
        <v>-568</v>
      </c>
      <c r="R21" s="13">
        <v>1298</v>
      </c>
      <c r="S21" s="13">
        <v>3552</v>
      </c>
      <c r="T21" s="13">
        <v>7846</v>
      </c>
      <c r="U21" s="13">
        <v>360</v>
      </c>
      <c r="V21" s="13">
        <v>11530</v>
      </c>
      <c r="W21" s="13">
        <v>184</v>
      </c>
      <c r="X21" s="13">
        <v>-3928</v>
      </c>
      <c r="Y21" s="13">
        <v>4042</v>
      </c>
      <c r="Z21" s="13">
        <v>13423</v>
      </c>
      <c r="AA21" s="13">
        <v>6988</v>
      </c>
      <c r="AB21" s="13">
        <v>5542</v>
      </c>
      <c r="AC21" s="13">
        <v>9841</v>
      </c>
      <c r="AD21" s="13">
        <v>-2853</v>
      </c>
      <c r="AE21" s="13">
        <v>15582</v>
      </c>
    </row>
    <row r="22" spans="1:31">
      <c r="A22" s="3" t="s">
        <v>383</v>
      </c>
      <c r="C22" s="3" t="s">
        <v>384</v>
      </c>
      <c r="E22" s="13">
        <v>43605</v>
      </c>
      <c r="F22" s="13">
        <v>-13605</v>
      </c>
      <c r="G22" s="13">
        <v>-100318</v>
      </c>
      <c r="H22" s="13">
        <v>8430</v>
      </c>
      <c r="I22" s="13">
        <v>-9063</v>
      </c>
      <c r="K22" s="13">
        <v>37702</v>
      </c>
      <c r="L22" s="13">
        <v>-22500</v>
      </c>
      <c r="M22" s="13">
        <v>14843</v>
      </c>
      <c r="N22" s="13">
        <v>13560</v>
      </c>
      <c r="O22" s="13">
        <v>-27488</v>
      </c>
      <c r="P22" s="13">
        <v>16014</v>
      </c>
      <c r="Q22" s="13">
        <v>5571</v>
      </c>
      <c r="R22" s="13">
        <v>-7702</v>
      </c>
      <c r="S22" s="13">
        <v>-4125</v>
      </c>
      <c r="T22" s="13">
        <v>-7798</v>
      </c>
      <c r="U22" s="13">
        <v>10018</v>
      </c>
      <c r="V22" s="13">
        <v>-98413</v>
      </c>
      <c r="W22" s="13">
        <v>2115</v>
      </c>
      <c r="X22" s="13">
        <v>1248</v>
      </c>
      <c r="Y22" s="13">
        <v>-4113</v>
      </c>
      <c r="Z22" s="13">
        <v>9180</v>
      </c>
      <c r="AA22" s="13">
        <v>-5756</v>
      </c>
      <c r="AB22" s="13">
        <v>-3899</v>
      </c>
      <c r="AC22" s="13">
        <v>-1821</v>
      </c>
      <c r="AD22" s="13">
        <v>2413</v>
      </c>
      <c r="AE22" s="13">
        <v>-3776</v>
      </c>
    </row>
    <row r="23" spans="1:31">
      <c r="E23" s="13"/>
      <c r="F23" s="13"/>
      <c r="G23" s="13"/>
      <c r="H23" s="13"/>
      <c r="I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>
        <v>0</v>
      </c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>
      <c r="A24" s="3" t="s">
        <v>120</v>
      </c>
      <c r="C24" s="3" t="s">
        <v>225</v>
      </c>
      <c r="E24" s="13"/>
      <c r="F24" s="13"/>
      <c r="G24" s="13"/>
      <c r="H24" s="13"/>
      <c r="I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>
        <v>0</v>
      </c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>
      <c r="A25" s="3" t="s">
        <v>121</v>
      </c>
      <c r="C25" s="3" t="s">
        <v>226</v>
      </c>
      <c r="E25" s="13">
        <v>-1574</v>
      </c>
      <c r="F25" s="13">
        <v>-5683</v>
      </c>
      <c r="G25" s="13">
        <v>9002</v>
      </c>
      <c r="H25" s="13">
        <v>-17037</v>
      </c>
      <c r="I25" s="13">
        <v>21274</v>
      </c>
      <c r="K25" s="13">
        <v>484</v>
      </c>
      <c r="L25" s="13">
        <v>-421</v>
      </c>
      <c r="M25" s="13">
        <v>-1263</v>
      </c>
      <c r="N25" s="13">
        <v>-374</v>
      </c>
      <c r="O25" s="13">
        <v>-9045</v>
      </c>
      <c r="P25" s="13">
        <v>3568</v>
      </c>
      <c r="Q25" s="13">
        <v>1175</v>
      </c>
      <c r="R25" s="13">
        <v>-1381</v>
      </c>
      <c r="S25" s="13">
        <v>7782</v>
      </c>
      <c r="T25" s="13">
        <v>-366</v>
      </c>
      <c r="U25" s="13">
        <v>-5405</v>
      </c>
      <c r="V25" s="13">
        <v>6991</v>
      </c>
      <c r="W25" s="13">
        <v>-14398</v>
      </c>
      <c r="X25" s="13">
        <v>-2947</v>
      </c>
      <c r="Y25" s="13">
        <v>1191</v>
      </c>
      <c r="Z25" s="13">
        <v>-883</v>
      </c>
      <c r="AA25" s="13">
        <v>1082</v>
      </c>
      <c r="AB25" s="13">
        <v>12875</v>
      </c>
      <c r="AC25" s="13">
        <v>4332</v>
      </c>
      <c r="AD25" s="13">
        <v>2985</v>
      </c>
      <c r="AE25" s="13">
        <v>-604</v>
      </c>
    </row>
    <row r="26" spans="1:31">
      <c r="A26" s="3" t="s">
        <v>122</v>
      </c>
      <c r="C26" s="3" t="s">
        <v>227</v>
      </c>
      <c r="E26" s="13">
        <v>-9212</v>
      </c>
      <c r="F26" s="13">
        <v>4111</v>
      </c>
      <c r="G26" s="13">
        <v>5624</v>
      </c>
      <c r="H26" s="13">
        <v>3303</v>
      </c>
      <c r="I26" s="13">
        <v>1940</v>
      </c>
      <c r="K26" s="13">
        <v>-2437</v>
      </c>
      <c r="L26" s="13">
        <v>-1029</v>
      </c>
      <c r="M26" s="13">
        <v>-4443</v>
      </c>
      <c r="N26" s="13">
        <v>-1303</v>
      </c>
      <c r="O26" s="13">
        <v>-3407</v>
      </c>
      <c r="P26" s="13">
        <v>-955</v>
      </c>
      <c r="Q26" s="13">
        <v>1022</v>
      </c>
      <c r="R26" s="13">
        <v>7451</v>
      </c>
      <c r="S26" s="13">
        <v>2635</v>
      </c>
      <c r="T26" s="13">
        <v>179</v>
      </c>
      <c r="U26" s="13">
        <v>1764</v>
      </c>
      <c r="V26" s="13">
        <v>1046</v>
      </c>
      <c r="W26" s="13">
        <v>-1735</v>
      </c>
      <c r="X26" s="13">
        <v>2359</v>
      </c>
      <c r="Y26" s="13">
        <v>6113</v>
      </c>
      <c r="Z26" s="13">
        <v>-3434</v>
      </c>
      <c r="AA26" s="13">
        <v>494</v>
      </c>
      <c r="AB26" s="13">
        <v>1024</v>
      </c>
      <c r="AC26" s="13">
        <v>1594</v>
      </c>
      <c r="AD26" s="13">
        <v>-1172</v>
      </c>
      <c r="AE26" s="13">
        <v>-1335</v>
      </c>
    </row>
    <row r="27" spans="1:31">
      <c r="A27" s="3" t="s">
        <v>123</v>
      </c>
      <c r="C27" s="3" t="s">
        <v>228</v>
      </c>
      <c r="E27" s="13">
        <v>-486</v>
      </c>
      <c r="F27" s="13">
        <v>11966</v>
      </c>
      <c r="G27" s="13">
        <v>5337</v>
      </c>
      <c r="H27" s="13">
        <v>13155</v>
      </c>
      <c r="I27" s="13">
        <v>-1364</v>
      </c>
      <c r="K27" s="13">
        <v>919</v>
      </c>
      <c r="L27" s="13">
        <v>224</v>
      </c>
      <c r="M27" s="13">
        <v>174</v>
      </c>
      <c r="N27" s="13">
        <v>-1803</v>
      </c>
      <c r="O27" s="13">
        <v>442</v>
      </c>
      <c r="P27" s="13">
        <v>555</v>
      </c>
      <c r="Q27" s="13">
        <v>8090</v>
      </c>
      <c r="R27" s="13">
        <v>2879</v>
      </c>
      <c r="S27" s="13">
        <v>3147</v>
      </c>
      <c r="T27" s="13">
        <v>435</v>
      </c>
      <c r="U27" s="13">
        <v>-1041</v>
      </c>
      <c r="V27" s="13">
        <v>2796</v>
      </c>
      <c r="W27" s="13">
        <v>2908</v>
      </c>
      <c r="X27" s="13">
        <v>3202</v>
      </c>
      <c r="Y27" s="13">
        <v>5210</v>
      </c>
      <c r="Z27" s="13">
        <v>1835</v>
      </c>
      <c r="AA27" s="13">
        <v>790</v>
      </c>
      <c r="AB27" s="13">
        <v>-3470</v>
      </c>
      <c r="AC27" s="13">
        <v>89</v>
      </c>
      <c r="AD27" s="13">
        <v>1227</v>
      </c>
      <c r="AE27" s="13">
        <v>-200</v>
      </c>
    </row>
    <row r="28" spans="1:31">
      <c r="A28" s="3" t="s">
        <v>124</v>
      </c>
      <c r="C28" s="3" t="s">
        <v>229</v>
      </c>
      <c r="E28" s="13">
        <v>-16588</v>
      </c>
      <c r="F28" s="13">
        <v>967</v>
      </c>
      <c r="G28" s="13">
        <v>1472</v>
      </c>
      <c r="H28" s="13">
        <v>9611</v>
      </c>
      <c r="I28" s="13">
        <v>-3125</v>
      </c>
      <c r="K28" s="13">
        <v>1312</v>
      </c>
      <c r="L28" s="13">
        <v>1125</v>
      </c>
      <c r="M28" s="13">
        <v>-20503</v>
      </c>
      <c r="N28" s="13">
        <v>1478</v>
      </c>
      <c r="O28" s="13">
        <v>-1900</v>
      </c>
      <c r="P28" s="13">
        <v>-3491</v>
      </c>
      <c r="Q28" s="13">
        <v>-10963</v>
      </c>
      <c r="R28" s="13">
        <v>17321</v>
      </c>
      <c r="S28" s="13">
        <v>1472</v>
      </c>
      <c r="T28" s="13">
        <v>1303</v>
      </c>
      <c r="U28" s="13">
        <v>491</v>
      </c>
      <c r="V28" s="13">
        <v>-1794</v>
      </c>
      <c r="W28" s="13">
        <v>-186</v>
      </c>
      <c r="X28" s="13">
        <v>2171</v>
      </c>
      <c r="Y28" s="13">
        <v>1879</v>
      </c>
      <c r="Z28" s="13">
        <v>5747</v>
      </c>
      <c r="AA28" s="13">
        <v>-1360</v>
      </c>
      <c r="AB28" s="13">
        <v>142</v>
      </c>
      <c r="AC28" s="13">
        <v>-6910</v>
      </c>
      <c r="AD28" s="13">
        <v>5003</v>
      </c>
      <c r="AE28" s="13">
        <v>-40250</v>
      </c>
    </row>
    <row r="29" spans="1:31">
      <c r="A29" s="3" t="s">
        <v>125</v>
      </c>
      <c r="C29" s="3" t="s">
        <v>230</v>
      </c>
      <c r="E29" s="13">
        <v>-96</v>
      </c>
      <c r="F29" s="13">
        <v>2728</v>
      </c>
      <c r="G29" s="13">
        <v>-12633</v>
      </c>
      <c r="H29" s="13">
        <v>-1964</v>
      </c>
      <c r="I29" s="13">
        <v>-9436</v>
      </c>
      <c r="K29" s="13">
        <v>2523</v>
      </c>
      <c r="L29" s="13">
        <v>-1427</v>
      </c>
      <c r="M29" s="13">
        <v>61</v>
      </c>
      <c r="N29" s="13">
        <v>-1253</v>
      </c>
      <c r="O29" s="13">
        <v>4475</v>
      </c>
      <c r="P29" s="13">
        <v>-1534</v>
      </c>
      <c r="Q29" s="13">
        <v>1511</v>
      </c>
      <c r="R29" s="13">
        <v>-1724</v>
      </c>
      <c r="S29" s="13">
        <v>-388</v>
      </c>
      <c r="T29" s="13">
        <v>-2146</v>
      </c>
      <c r="U29" s="13">
        <v>-1787</v>
      </c>
      <c r="V29" s="13">
        <v>-8312</v>
      </c>
      <c r="W29" s="13">
        <v>12</v>
      </c>
      <c r="X29" s="13">
        <v>-2227</v>
      </c>
      <c r="Y29" s="13">
        <v>-529</v>
      </c>
      <c r="Z29" s="13">
        <v>780</v>
      </c>
      <c r="AA29" s="13">
        <v>580</v>
      </c>
      <c r="AB29" s="13">
        <v>-1061</v>
      </c>
      <c r="AC29" s="13">
        <v>-17472</v>
      </c>
      <c r="AD29" s="13">
        <v>8517</v>
      </c>
      <c r="AE29" s="13">
        <v>-3348</v>
      </c>
    </row>
    <row r="30" spans="1:31">
      <c r="A30" s="3" t="s">
        <v>126</v>
      </c>
      <c r="C30" s="3" t="s">
        <v>231</v>
      </c>
      <c r="E30" s="13">
        <v>9967</v>
      </c>
      <c r="F30" s="13">
        <v>-15762</v>
      </c>
      <c r="G30" s="13">
        <v>646</v>
      </c>
      <c r="H30" s="13">
        <v>-4432</v>
      </c>
      <c r="I30" s="13">
        <v>16322</v>
      </c>
      <c r="K30" s="13">
        <v>4862</v>
      </c>
      <c r="L30" s="13">
        <v>10666</v>
      </c>
      <c r="M30" s="13">
        <v>-2101</v>
      </c>
      <c r="N30" s="13">
        <v>-3460</v>
      </c>
      <c r="O30" s="13">
        <v>341</v>
      </c>
      <c r="P30" s="13">
        <v>188</v>
      </c>
      <c r="Q30" s="13">
        <v>1683</v>
      </c>
      <c r="R30" s="13">
        <v>-17974</v>
      </c>
      <c r="S30" s="13">
        <v>-422</v>
      </c>
      <c r="T30" s="13">
        <v>2580</v>
      </c>
      <c r="U30" s="13">
        <v>-793</v>
      </c>
      <c r="V30" s="13">
        <v>-719</v>
      </c>
      <c r="W30" s="13">
        <v>-3158</v>
      </c>
      <c r="X30" s="13">
        <v>1547</v>
      </c>
      <c r="Y30" s="13">
        <v>-2551</v>
      </c>
      <c r="Z30" s="13">
        <v>-270</v>
      </c>
      <c r="AA30" s="13">
        <v>2355</v>
      </c>
      <c r="AB30" s="13">
        <v>4351</v>
      </c>
      <c r="AC30" s="13">
        <v>5448</v>
      </c>
      <c r="AD30" s="13">
        <v>4168</v>
      </c>
      <c r="AE30" s="13">
        <v>3442</v>
      </c>
    </row>
    <row r="31" spans="1:31">
      <c r="A31" s="32" t="s">
        <v>127</v>
      </c>
      <c r="C31" s="32" t="s">
        <v>232</v>
      </c>
      <c r="E31" s="39">
        <v>-17217</v>
      </c>
      <c r="F31" s="39">
        <v>12622</v>
      </c>
      <c r="G31" s="39">
        <v>-9083</v>
      </c>
      <c r="H31" s="39">
        <v>-2148</v>
      </c>
      <c r="I31" s="39">
        <v>19092</v>
      </c>
      <c r="K31" s="39">
        <v>-15240</v>
      </c>
      <c r="L31" s="39">
        <v>20248</v>
      </c>
      <c r="M31" s="39">
        <v>-16093</v>
      </c>
      <c r="N31" s="39">
        <v>-6132</v>
      </c>
      <c r="O31" s="39">
        <v>30411</v>
      </c>
      <c r="P31" s="39">
        <v>-13453</v>
      </c>
      <c r="Q31" s="39">
        <v>-5507</v>
      </c>
      <c r="R31" s="39">
        <v>1171</v>
      </c>
      <c r="S31" s="39">
        <v>-644</v>
      </c>
      <c r="T31" s="39">
        <v>9701</v>
      </c>
      <c r="U31" s="39">
        <v>-2699</v>
      </c>
      <c r="V31" s="39">
        <v>-15441</v>
      </c>
      <c r="W31" s="39">
        <v>414</v>
      </c>
      <c r="X31" s="39">
        <v>-2107</v>
      </c>
      <c r="Y31" s="39">
        <v>-632</v>
      </c>
      <c r="Z31" s="39">
        <v>177</v>
      </c>
      <c r="AA31" s="39">
        <v>5284</v>
      </c>
      <c r="AB31" s="39">
        <v>-1716</v>
      </c>
      <c r="AC31" s="39">
        <v>2351</v>
      </c>
      <c r="AD31" s="39">
        <v>13173</v>
      </c>
      <c r="AE31" s="39">
        <v>16616</v>
      </c>
    </row>
    <row r="32" spans="1:31" s="12" customFormat="1" ht="14.25">
      <c r="A32" s="12" t="s">
        <v>128</v>
      </c>
      <c r="C32" s="12" t="s">
        <v>233</v>
      </c>
      <c r="E32" s="60">
        <v>-14632.14849</v>
      </c>
      <c r="F32" s="60">
        <v>-24517</v>
      </c>
      <c r="G32" s="60">
        <v>-1091.9105299999937</v>
      </c>
      <c r="H32" s="60">
        <v>-34468.45291</v>
      </c>
      <c r="I32" s="60">
        <v>11548.760520000003</v>
      </c>
      <c r="J32" s="56"/>
      <c r="K32" s="60">
        <v>6880</v>
      </c>
      <c r="L32" s="60">
        <v>-6661.1484899999996</v>
      </c>
      <c r="M32" s="60">
        <v>-6525</v>
      </c>
      <c r="N32" s="60">
        <v>-8326</v>
      </c>
      <c r="O32" s="60">
        <v>-8364.6908200000034</v>
      </c>
      <c r="P32" s="60">
        <v>-2746.3091800000002</v>
      </c>
      <c r="Q32" s="60">
        <v>-5886</v>
      </c>
      <c r="R32" s="60">
        <v>-7520</v>
      </c>
      <c r="S32" s="60">
        <v>6081.6720000000005</v>
      </c>
      <c r="T32" s="60">
        <v>-7621.8601200000012</v>
      </c>
      <c r="U32" s="60">
        <v>-5195.6415900000002</v>
      </c>
      <c r="V32" s="60">
        <v>5643.9191799999971</v>
      </c>
      <c r="W32" s="60">
        <v>-11889</v>
      </c>
      <c r="X32" s="60">
        <f>SUM(X6:X31)</f>
        <v>-21338</v>
      </c>
      <c r="Y32" s="60">
        <f>SUM(Y6:Y31)</f>
        <v>3234.0175499999996</v>
      </c>
      <c r="Z32" s="60">
        <f>SUM(Z6:Z31)</f>
        <v>-4475</v>
      </c>
      <c r="AA32" s="60">
        <v>682.97403999999915</v>
      </c>
      <c r="AB32" s="60">
        <v>3321</v>
      </c>
      <c r="AC32" s="60">
        <v>6999.468579999997</v>
      </c>
      <c r="AD32" s="60">
        <v>546</v>
      </c>
      <c r="AE32" s="60">
        <v>-39890.02764</v>
      </c>
    </row>
    <row r="34" spans="1:31">
      <c r="A34" s="33" t="s">
        <v>129</v>
      </c>
      <c r="C34" s="33" t="s">
        <v>234</v>
      </c>
    </row>
    <row r="35" spans="1:31">
      <c r="A35" s="3" t="s">
        <v>130</v>
      </c>
      <c r="C35" s="3" t="s">
        <v>235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/>
      <c r="S35" s="13">
        <v>0</v>
      </c>
      <c r="T35" s="13">
        <v>0</v>
      </c>
      <c r="U35" s="40">
        <v>0</v>
      </c>
      <c r="V35" s="40">
        <v>0</v>
      </c>
      <c r="W35" s="40" t="s">
        <v>371</v>
      </c>
      <c r="X35" s="40">
        <v>0</v>
      </c>
      <c r="Y35" s="40">
        <v>0</v>
      </c>
      <c r="Z35" s="40">
        <v>0</v>
      </c>
      <c r="AA35" s="40">
        <v>0</v>
      </c>
      <c r="AB35" s="40">
        <v>0</v>
      </c>
      <c r="AC35" s="40">
        <v>0</v>
      </c>
      <c r="AD35" s="40">
        <v>0</v>
      </c>
      <c r="AE35" s="40">
        <v>-10210</v>
      </c>
    </row>
    <row r="36" spans="1:31" hidden="1">
      <c r="A36" s="3" t="s">
        <v>132</v>
      </c>
      <c r="C36" s="3" t="s">
        <v>236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K36" s="40">
        <v>0</v>
      </c>
      <c r="L36" s="40">
        <v>0</v>
      </c>
      <c r="M36" s="40">
        <v>0</v>
      </c>
      <c r="N36" s="40"/>
      <c r="O36" s="40">
        <v>0</v>
      </c>
      <c r="P36" s="40">
        <v>0</v>
      </c>
      <c r="Q36" s="40">
        <v>0</v>
      </c>
      <c r="R36" s="40"/>
      <c r="S36" s="13">
        <v>0</v>
      </c>
      <c r="T36" s="13">
        <v>0</v>
      </c>
      <c r="U36" s="40">
        <v>0</v>
      </c>
      <c r="V36" s="40">
        <v>0</v>
      </c>
      <c r="W36" s="40" t="s">
        <v>371</v>
      </c>
      <c r="X36" s="40">
        <v>0</v>
      </c>
      <c r="Y36" s="40">
        <v>0</v>
      </c>
      <c r="Z36" s="40">
        <v>0</v>
      </c>
      <c r="AA36" s="40">
        <v>0</v>
      </c>
      <c r="AB36" s="40">
        <v>0</v>
      </c>
      <c r="AC36" s="40">
        <v>0</v>
      </c>
      <c r="AD36" s="40">
        <v>0</v>
      </c>
      <c r="AE36" s="40">
        <v>0</v>
      </c>
    </row>
    <row r="37" spans="1:31" hidden="1">
      <c r="A37" s="3" t="s">
        <v>131</v>
      </c>
      <c r="C37" s="3" t="s">
        <v>237</v>
      </c>
      <c r="E37" s="13">
        <v>6428</v>
      </c>
      <c r="F37" s="13">
        <v>0</v>
      </c>
      <c r="G37" s="13">
        <v>0</v>
      </c>
      <c r="H37" s="13">
        <v>0</v>
      </c>
      <c r="I37" s="13">
        <v>0</v>
      </c>
      <c r="K37" s="40">
        <v>0</v>
      </c>
      <c r="L37" s="40">
        <v>0</v>
      </c>
      <c r="M37" s="40">
        <v>0</v>
      </c>
      <c r="N37" s="40">
        <v>6428</v>
      </c>
      <c r="O37" s="40">
        <v>0</v>
      </c>
      <c r="P37" s="40">
        <v>0</v>
      </c>
      <c r="Q37" s="40">
        <v>0</v>
      </c>
      <c r="R37" s="40"/>
      <c r="S37" s="13">
        <v>0</v>
      </c>
      <c r="T37" s="13">
        <v>0</v>
      </c>
      <c r="U37" s="40">
        <v>0</v>
      </c>
      <c r="V37" s="40">
        <v>0</v>
      </c>
      <c r="W37" s="40" t="s">
        <v>371</v>
      </c>
      <c r="X37" s="40">
        <v>0</v>
      </c>
      <c r="Y37" s="40">
        <v>0</v>
      </c>
      <c r="Z37" s="40">
        <v>0</v>
      </c>
      <c r="AA37" s="40">
        <v>0</v>
      </c>
      <c r="AB37" s="40">
        <v>0</v>
      </c>
      <c r="AC37" s="40">
        <v>0</v>
      </c>
      <c r="AD37" s="40">
        <v>0</v>
      </c>
      <c r="AE37" s="40">
        <v>0</v>
      </c>
    </row>
    <row r="38" spans="1:31" hidden="1">
      <c r="A38" s="3" t="s">
        <v>151</v>
      </c>
      <c r="C38" s="3" t="s">
        <v>238</v>
      </c>
      <c r="E38" s="13">
        <v>-4280</v>
      </c>
      <c r="F38" s="13">
        <v>0</v>
      </c>
      <c r="G38" s="13">
        <v>0</v>
      </c>
      <c r="H38" s="13">
        <v>0</v>
      </c>
      <c r="I38" s="13">
        <v>0</v>
      </c>
      <c r="K38" s="40">
        <v>-4280</v>
      </c>
      <c r="L38" s="40">
        <v>0</v>
      </c>
      <c r="M38" s="40">
        <v>0</v>
      </c>
      <c r="N38" s="40"/>
      <c r="O38" s="40">
        <v>0</v>
      </c>
      <c r="P38" s="40">
        <v>0</v>
      </c>
      <c r="Q38" s="40">
        <v>0</v>
      </c>
      <c r="R38" s="40"/>
      <c r="S38" s="13">
        <v>0</v>
      </c>
      <c r="T38" s="13">
        <v>0</v>
      </c>
      <c r="U38" s="40">
        <v>0</v>
      </c>
      <c r="V38" s="40">
        <v>0</v>
      </c>
      <c r="W38" s="40" t="s">
        <v>371</v>
      </c>
      <c r="X38" s="40">
        <v>0</v>
      </c>
      <c r="Y38" s="40">
        <v>0</v>
      </c>
      <c r="Z38" s="40">
        <v>0</v>
      </c>
      <c r="AA38" s="40">
        <v>0</v>
      </c>
      <c r="AB38" s="40">
        <v>0</v>
      </c>
      <c r="AC38" s="40">
        <v>0</v>
      </c>
      <c r="AD38" s="40">
        <v>0</v>
      </c>
      <c r="AE38" s="40">
        <v>0</v>
      </c>
    </row>
    <row r="39" spans="1:31">
      <c r="A39" s="3" t="s">
        <v>133</v>
      </c>
      <c r="C39" s="3" t="s">
        <v>239</v>
      </c>
      <c r="E39" s="13">
        <v>309</v>
      </c>
      <c r="F39" s="13">
        <v>383</v>
      </c>
      <c r="G39" s="13">
        <v>233</v>
      </c>
      <c r="H39" s="13">
        <v>470</v>
      </c>
      <c r="I39" s="13">
        <v>151</v>
      </c>
      <c r="K39" s="40">
        <v>51</v>
      </c>
      <c r="L39" s="40">
        <v>126</v>
      </c>
      <c r="M39" s="40">
        <v>71</v>
      </c>
      <c r="N39" s="40">
        <v>61</v>
      </c>
      <c r="O39" s="40">
        <v>102</v>
      </c>
      <c r="P39" s="40">
        <v>114</v>
      </c>
      <c r="Q39" s="40">
        <v>79</v>
      </c>
      <c r="R39" s="40">
        <v>88</v>
      </c>
      <c r="S39" s="13">
        <v>60</v>
      </c>
      <c r="T39" s="13">
        <v>51</v>
      </c>
      <c r="U39" s="40">
        <v>54</v>
      </c>
      <c r="V39" s="40">
        <v>68</v>
      </c>
      <c r="W39" s="40">
        <v>150</v>
      </c>
      <c r="X39" s="40">
        <v>117</v>
      </c>
      <c r="Y39" s="40">
        <v>80</v>
      </c>
      <c r="Z39" s="40">
        <v>123</v>
      </c>
      <c r="AA39" s="40">
        <v>51</v>
      </c>
      <c r="AB39" s="40">
        <v>34</v>
      </c>
      <c r="AC39" s="40">
        <v>58</v>
      </c>
      <c r="AD39" s="40">
        <v>8</v>
      </c>
      <c r="AE39" s="40">
        <v>15</v>
      </c>
    </row>
    <row r="40" spans="1:31">
      <c r="A40" s="3" t="s">
        <v>379</v>
      </c>
      <c r="C40" s="3" t="s">
        <v>380</v>
      </c>
      <c r="E40" s="13">
        <v>27329</v>
      </c>
      <c r="F40" s="13">
        <v>6399</v>
      </c>
      <c r="G40" s="13">
        <v>20663</v>
      </c>
      <c r="H40" s="13">
        <v>81018</v>
      </c>
      <c r="I40" s="13">
        <v>5941</v>
      </c>
      <c r="K40" s="45">
        <v>124</v>
      </c>
      <c r="L40" s="45">
        <v>108</v>
      </c>
      <c r="M40" s="45">
        <v>517</v>
      </c>
      <c r="N40" s="45">
        <v>26580</v>
      </c>
      <c r="O40" s="45">
        <v>479</v>
      </c>
      <c r="P40" s="45">
        <v>3387</v>
      </c>
      <c r="Q40" s="45">
        <v>98</v>
      </c>
      <c r="R40" s="45">
        <v>2435</v>
      </c>
      <c r="S40" s="13">
        <v>101</v>
      </c>
      <c r="T40" s="13">
        <v>33</v>
      </c>
      <c r="U40" s="45">
        <v>213</v>
      </c>
      <c r="V40" s="45">
        <v>20316</v>
      </c>
      <c r="W40" s="45" t="s">
        <v>371</v>
      </c>
      <c r="X40" s="45">
        <v>25258</v>
      </c>
      <c r="Y40" s="45">
        <v>1543</v>
      </c>
      <c r="Z40" s="45">
        <v>54217</v>
      </c>
      <c r="AA40" s="45">
        <v>176</v>
      </c>
      <c r="AB40" s="45">
        <v>58</v>
      </c>
      <c r="AC40" s="40">
        <v>443</v>
      </c>
      <c r="AD40" s="40">
        <v>5264</v>
      </c>
      <c r="AE40" s="40">
        <v>49431</v>
      </c>
    </row>
    <row r="41" spans="1:31">
      <c r="A41" s="3" t="s">
        <v>134</v>
      </c>
      <c r="C41" s="3" t="s">
        <v>240</v>
      </c>
      <c r="E41" s="13">
        <v>-25796</v>
      </c>
      <c r="F41" s="13">
        <v>-1847</v>
      </c>
      <c r="G41" s="13">
        <v>-803</v>
      </c>
      <c r="H41" s="13">
        <v>-56985</v>
      </c>
      <c r="I41" s="13">
        <v>-4940</v>
      </c>
      <c r="K41" s="40">
        <v>-182</v>
      </c>
      <c r="L41" s="40">
        <v>-637</v>
      </c>
      <c r="M41" s="40">
        <v>-685</v>
      </c>
      <c r="N41" s="40">
        <v>-24292</v>
      </c>
      <c r="O41" s="40">
        <v>-691</v>
      </c>
      <c r="P41" s="40">
        <v>-395</v>
      </c>
      <c r="Q41" s="40">
        <v>-437</v>
      </c>
      <c r="R41" s="40">
        <v>-324</v>
      </c>
      <c r="S41" s="13">
        <v>-197</v>
      </c>
      <c r="T41" s="13">
        <v>-100</v>
      </c>
      <c r="U41" s="40">
        <v>-167</v>
      </c>
      <c r="V41" s="40">
        <v>-339</v>
      </c>
      <c r="W41" s="40">
        <v>-263</v>
      </c>
      <c r="X41" s="40">
        <v>-388</v>
      </c>
      <c r="Y41" s="40">
        <v>-1801</v>
      </c>
      <c r="Z41" s="40">
        <v>-54533</v>
      </c>
      <c r="AA41" s="40">
        <v>-146</v>
      </c>
      <c r="AB41" s="40">
        <v>-75</v>
      </c>
      <c r="AC41" s="40">
        <v>-40</v>
      </c>
      <c r="AD41" s="40">
        <v>-4679</v>
      </c>
      <c r="AE41" s="40">
        <v>-58</v>
      </c>
    </row>
    <row r="42" spans="1:31">
      <c r="A42" s="32" t="s">
        <v>150</v>
      </c>
      <c r="C42" s="32" t="s">
        <v>241</v>
      </c>
      <c r="E42" s="39">
        <v>-76</v>
      </c>
      <c r="F42" s="39">
        <v>-62</v>
      </c>
      <c r="G42" s="39">
        <v>0</v>
      </c>
      <c r="H42" s="39">
        <v>-233</v>
      </c>
      <c r="I42" s="39">
        <v>-101</v>
      </c>
      <c r="K42" s="39">
        <v>-20</v>
      </c>
      <c r="L42" s="39">
        <v>-53</v>
      </c>
      <c r="M42" s="39">
        <v>-1</v>
      </c>
      <c r="N42" s="39">
        <v>-2</v>
      </c>
      <c r="O42" s="39">
        <v>0</v>
      </c>
      <c r="P42" s="39">
        <v>-4</v>
      </c>
      <c r="Q42" s="39">
        <v>0</v>
      </c>
      <c r="R42" s="39">
        <v>-58</v>
      </c>
      <c r="S42" s="39">
        <v>0</v>
      </c>
      <c r="T42" s="39">
        <v>0</v>
      </c>
      <c r="U42" s="39">
        <v>0</v>
      </c>
      <c r="V42" s="39">
        <v>0</v>
      </c>
      <c r="W42" s="39" t="s">
        <v>371</v>
      </c>
      <c r="X42" s="39">
        <v>-232</v>
      </c>
      <c r="Y42" s="39">
        <v>-1</v>
      </c>
      <c r="Z42" s="39">
        <v>0</v>
      </c>
      <c r="AA42" s="39">
        <v>0</v>
      </c>
      <c r="AB42" s="39">
        <v>0</v>
      </c>
      <c r="AC42" s="39">
        <v>-102</v>
      </c>
      <c r="AD42" s="39">
        <v>1</v>
      </c>
      <c r="AE42" s="39">
        <v>-12</v>
      </c>
    </row>
    <row r="43" spans="1:31" s="12" customFormat="1" ht="14.25">
      <c r="A43" s="12" t="s">
        <v>135</v>
      </c>
      <c r="C43" s="12" t="s">
        <v>242</v>
      </c>
      <c r="E43" s="60">
        <v>3914</v>
      </c>
      <c r="F43" s="60">
        <v>4873</v>
      </c>
      <c r="G43" s="60">
        <v>20093</v>
      </c>
      <c r="H43" s="60">
        <v>24270</v>
      </c>
      <c r="I43" s="60">
        <v>1051</v>
      </c>
      <c r="J43" s="56"/>
      <c r="K43" s="60">
        <v>-4307</v>
      </c>
      <c r="L43" s="60">
        <v>-456</v>
      </c>
      <c r="M43" s="60">
        <v>-98</v>
      </c>
      <c r="N43" s="60">
        <v>8775</v>
      </c>
      <c r="O43" s="60">
        <v>-110</v>
      </c>
      <c r="P43" s="60">
        <v>3102</v>
      </c>
      <c r="Q43" s="60">
        <v>-260</v>
      </c>
      <c r="R43" s="60">
        <v>2141</v>
      </c>
      <c r="S43" s="60">
        <v>-36</v>
      </c>
      <c r="T43" s="60">
        <v>-16</v>
      </c>
      <c r="U43" s="60">
        <v>100</v>
      </c>
      <c r="V43" s="60">
        <v>20045</v>
      </c>
      <c r="W43" s="60">
        <v>-113</v>
      </c>
      <c r="X43" s="60">
        <f>SUM(X35:X42)</f>
        <v>24755</v>
      </c>
      <c r="Y43" s="60">
        <f>SUM(Y35:Y42)</f>
        <v>-179</v>
      </c>
      <c r="Z43" s="60">
        <f>SUM(Z35:Z42)</f>
        <v>-193</v>
      </c>
      <c r="AA43" s="60">
        <v>81</v>
      </c>
      <c r="AB43" s="60">
        <v>17</v>
      </c>
      <c r="AC43" s="60">
        <v>359</v>
      </c>
      <c r="AD43" s="60">
        <v>594</v>
      </c>
      <c r="AE43" s="60">
        <v>39166</v>
      </c>
    </row>
    <row r="45" spans="1:31" s="12" customFormat="1" ht="14.25">
      <c r="A45" s="33" t="s">
        <v>136</v>
      </c>
      <c r="C45" s="33" t="s">
        <v>243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</row>
    <row r="46" spans="1:31">
      <c r="A46" s="34" t="s">
        <v>137</v>
      </c>
      <c r="C46" s="34" t="s">
        <v>244</v>
      </c>
      <c r="E46" s="13">
        <v>108752</v>
      </c>
      <c r="F46" s="13">
        <v>144710</v>
      </c>
      <c r="G46" s="13">
        <v>86106</v>
      </c>
      <c r="H46" s="13">
        <v>135478</v>
      </c>
      <c r="I46" s="13">
        <v>75493</v>
      </c>
      <c r="K46" s="61">
        <v>21278</v>
      </c>
      <c r="L46" s="40">
        <v>96334</v>
      </c>
      <c r="M46" s="40">
        <v>-45726</v>
      </c>
      <c r="N46" s="40">
        <v>36866</v>
      </c>
      <c r="O46" s="40">
        <v>33291</v>
      </c>
      <c r="P46" s="40">
        <v>31729</v>
      </c>
      <c r="Q46" s="40">
        <v>40100</v>
      </c>
      <c r="R46" s="40">
        <v>39590</v>
      </c>
      <c r="S46" s="13">
        <v>18748</v>
      </c>
      <c r="T46" s="13">
        <v>20189</v>
      </c>
      <c r="U46" s="45">
        <v>20806</v>
      </c>
      <c r="V46" s="40">
        <v>26363</v>
      </c>
      <c r="W46" s="40">
        <v>37105</v>
      </c>
      <c r="X46" s="40">
        <v>28406</v>
      </c>
      <c r="Y46" s="40">
        <v>35249</v>
      </c>
      <c r="Z46" s="40">
        <v>34718</v>
      </c>
      <c r="AA46" s="40">
        <v>25065</v>
      </c>
      <c r="AB46" s="40">
        <v>26165</v>
      </c>
      <c r="AC46" s="40">
        <v>13845</v>
      </c>
      <c r="AD46" s="40">
        <v>10418</v>
      </c>
      <c r="AE46" s="40">
        <v>4546</v>
      </c>
    </row>
    <row r="47" spans="1:31" hidden="1">
      <c r="A47" s="34" t="s">
        <v>147</v>
      </c>
      <c r="C47" s="34" t="s">
        <v>245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K47" s="61">
        <v>0</v>
      </c>
      <c r="L47" s="61">
        <v>0</v>
      </c>
      <c r="M47" s="61">
        <v>0</v>
      </c>
      <c r="N47" s="61">
        <v>0</v>
      </c>
      <c r="O47" s="40">
        <v>0</v>
      </c>
      <c r="P47" s="61">
        <v>0</v>
      </c>
      <c r="Q47" s="40">
        <v>0</v>
      </c>
      <c r="R47" s="61">
        <v>0</v>
      </c>
      <c r="S47" s="13">
        <v>0</v>
      </c>
      <c r="T47" s="13">
        <v>0</v>
      </c>
      <c r="U47" s="45">
        <v>0</v>
      </c>
      <c r="V47" s="61"/>
      <c r="W47" s="61" t="s">
        <v>371</v>
      </c>
      <c r="X47" s="61">
        <v>0</v>
      </c>
      <c r="Y47" s="61">
        <v>0</v>
      </c>
      <c r="Z47" s="61">
        <v>0</v>
      </c>
      <c r="AA47" s="61">
        <v>0</v>
      </c>
      <c r="AB47" s="61">
        <v>0</v>
      </c>
      <c r="AC47" s="61">
        <v>0</v>
      </c>
      <c r="AD47" s="61">
        <v>0</v>
      </c>
      <c r="AE47" s="61">
        <v>0</v>
      </c>
    </row>
    <row r="48" spans="1:31">
      <c r="A48" s="34" t="s">
        <v>138</v>
      </c>
      <c r="C48" s="34" t="s">
        <v>246</v>
      </c>
      <c r="E48" s="13">
        <v>4185</v>
      </c>
      <c r="F48" s="13">
        <v>1523</v>
      </c>
      <c r="G48" s="13">
        <v>21949</v>
      </c>
      <c r="H48" s="13">
        <v>1519</v>
      </c>
      <c r="I48" s="13">
        <v>5329</v>
      </c>
      <c r="K48" s="61">
        <v>1240</v>
      </c>
      <c r="L48" s="40">
        <v>2383</v>
      </c>
      <c r="M48" s="40">
        <v>562</v>
      </c>
      <c r="N48" s="40">
        <v>0</v>
      </c>
      <c r="O48" s="40">
        <v>83</v>
      </c>
      <c r="P48" s="40">
        <v>0</v>
      </c>
      <c r="Q48" s="40">
        <v>1440</v>
      </c>
      <c r="R48" s="40">
        <v>0</v>
      </c>
      <c r="S48" s="13">
        <v>1021</v>
      </c>
      <c r="T48" s="13">
        <v>4694</v>
      </c>
      <c r="U48" s="13">
        <v>13520</v>
      </c>
      <c r="V48" s="40">
        <v>2714</v>
      </c>
      <c r="W48" s="40">
        <v>68</v>
      </c>
      <c r="X48" s="40">
        <v>338</v>
      </c>
      <c r="Y48" s="40">
        <v>1113</v>
      </c>
      <c r="Z48" s="40">
        <v>0</v>
      </c>
      <c r="AA48" s="40">
        <v>3</v>
      </c>
      <c r="AB48" s="40">
        <v>1935</v>
      </c>
      <c r="AC48" s="40">
        <v>3391</v>
      </c>
      <c r="AD48" s="40">
        <v>0</v>
      </c>
      <c r="AE48" s="40">
        <v>775</v>
      </c>
    </row>
    <row r="49" spans="1:31">
      <c r="A49" s="34" t="s">
        <v>146</v>
      </c>
      <c r="C49" s="34" t="s">
        <v>198</v>
      </c>
      <c r="E49" s="13">
        <v>-1037</v>
      </c>
      <c r="F49" s="13">
        <v>0</v>
      </c>
      <c r="G49" s="13">
        <v>0</v>
      </c>
      <c r="H49" s="13">
        <v>0</v>
      </c>
      <c r="I49" s="13">
        <v>0</v>
      </c>
      <c r="K49" s="61">
        <v>-1037</v>
      </c>
      <c r="L49" s="61">
        <v>0</v>
      </c>
      <c r="M49" s="61">
        <v>0</v>
      </c>
      <c r="N49" s="61">
        <v>0</v>
      </c>
      <c r="O49" s="40">
        <v>0</v>
      </c>
      <c r="P49" s="61">
        <v>0</v>
      </c>
      <c r="Q49" s="40">
        <v>0</v>
      </c>
      <c r="R49" s="61">
        <v>0</v>
      </c>
      <c r="S49" s="13">
        <v>0</v>
      </c>
      <c r="T49" s="13">
        <v>5939</v>
      </c>
      <c r="U49" s="13">
        <v>-5939</v>
      </c>
      <c r="V49" s="61"/>
      <c r="W49" s="61" t="s">
        <v>371</v>
      </c>
      <c r="X49" s="61">
        <v>0</v>
      </c>
      <c r="Y49" s="61">
        <v>0</v>
      </c>
      <c r="Z49" s="61">
        <v>0</v>
      </c>
      <c r="AA49" s="61">
        <v>0</v>
      </c>
      <c r="AB49" s="61">
        <v>0</v>
      </c>
      <c r="AC49" s="61">
        <v>0</v>
      </c>
      <c r="AD49" s="61">
        <v>0</v>
      </c>
      <c r="AE49" s="61">
        <v>0</v>
      </c>
    </row>
    <row r="50" spans="1:31">
      <c r="A50" s="35" t="s">
        <v>139</v>
      </c>
      <c r="C50" s="90" t="s">
        <v>247</v>
      </c>
      <c r="E50" s="39">
        <v>-103021</v>
      </c>
      <c r="F50" s="39">
        <v>-132594</v>
      </c>
      <c r="G50" s="39">
        <v>-120320</v>
      </c>
      <c r="H50" s="39">
        <v>-143191</v>
      </c>
      <c r="I50" s="39">
        <v>-96553</v>
      </c>
      <c r="K50" s="62">
        <v>-23611</v>
      </c>
      <c r="L50" s="39">
        <v>-94737</v>
      </c>
      <c r="M50" s="39">
        <v>49818</v>
      </c>
      <c r="N50" s="39">
        <v>-34491</v>
      </c>
      <c r="O50" s="39">
        <v>-31667</v>
      </c>
      <c r="P50" s="39">
        <v>-33144</v>
      </c>
      <c r="Q50" s="39">
        <v>-34137</v>
      </c>
      <c r="R50" s="39">
        <v>-33646</v>
      </c>
      <c r="S50" s="39">
        <v>-35105</v>
      </c>
      <c r="T50" s="39">
        <v>-23572</v>
      </c>
      <c r="U50" s="39">
        <v>-22334</v>
      </c>
      <c r="V50" s="39">
        <v>-39309</v>
      </c>
      <c r="W50" s="39">
        <v>-29480</v>
      </c>
      <c r="X50" s="39">
        <v>-38578</v>
      </c>
      <c r="Y50" s="39">
        <v>-39022</v>
      </c>
      <c r="Z50" s="39">
        <v>-36111</v>
      </c>
      <c r="AA50" s="39">
        <v>-26991</v>
      </c>
      <c r="AB50" s="39">
        <v>-31686</v>
      </c>
      <c r="AC50" s="39">
        <v>-25317</v>
      </c>
      <c r="AD50" s="39">
        <v>-12559</v>
      </c>
      <c r="AE50" s="39">
        <v>-4728</v>
      </c>
    </row>
    <row r="51" spans="1:31" s="12" customFormat="1" ht="14.25">
      <c r="A51" s="36" t="s">
        <v>140</v>
      </c>
      <c r="C51" s="33" t="s">
        <v>248</v>
      </c>
      <c r="E51" s="60">
        <v>8879</v>
      </c>
      <c r="F51" s="60">
        <v>13639</v>
      </c>
      <c r="G51" s="60">
        <v>-12265</v>
      </c>
      <c r="H51" s="60">
        <v>-6194</v>
      </c>
      <c r="I51" s="60">
        <v>-15731</v>
      </c>
      <c r="J51" s="56"/>
      <c r="K51" s="60">
        <v>-2130</v>
      </c>
      <c r="L51" s="60">
        <v>3980</v>
      </c>
      <c r="M51" s="60">
        <v>4654</v>
      </c>
      <c r="N51" s="60">
        <v>2375</v>
      </c>
      <c r="O51" s="60">
        <v>1707</v>
      </c>
      <c r="P51" s="60">
        <v>-1415</v>
      </c>
      <c r="Q51" s="60">
        <v>7403</v>
      </c>
      <c r="R51" s="60">
        <v>5944</v>
      </c>
      <c r="S51" s="60">
        <v>-15336</v>
      </c>
      <c r="T51" s="60">
        <v>7250</v>
      </c>
      <c r="U51" s="60">
        <v>6053</v>
      </c>
      <c r="V51" s="60">
        <v>-10232</v>
      </c>
      <c r="W51" s="60">
        <v>7693</v>
      </c>
      <c r="X51" s="60">
        <f>SUM(X46:X50)</f>
        <v>-9834</v>
      </c>
      <c r="Y51" s="60">
        <f>SUM(Y46:Y50)</f>
        <v>-2660</v>
      </c>
      <c r="Z51" s="60">
        <f>SUM(Z46:Z50)</f>
        <v>-1393</v>
      </c>
      <c r="AA51" s="60">
        <v>-1923</v>
      </c>
      <c r="AB51" s="60">
        <v>-3586</v>
      </c>
      <c r="AC51" s="60">
        <v>-8081</v>
      </c>
      <c r="AD51" s="60">
        <v>-2141</v>
      </c>
      <c r="AE51" s="60">
        <v>593</v>
      </c>
    </row>
    <row r="53" spans="1:31" s="12" customFormat="1" ht="14.25">
      <c r="A53" s="37" t="s">
        <v>141</v>
      </c>
      <c r="C53" s="37" t="s">
        <v>249</v>
      </c>
      <c r="E53" s="63">
        <v>-1839.1484899999996</v>
      </c>
      <c r="F53" s="63">
        <v>-6005</v>
      </c>
      <c r="G53" s="63">
        <v>6736.0894700000063</v>
      </c>
      <c r="H53" s="63">
        <v>-16392</v>
      </c>
      <c r="I53" s="63">
        <v>-3131</v>
      </c>
      <c r="J53" s="56"/>
      <c r="K53" s="63">
        <f t="shared" ref="K53:V53" si="0">+K51+K43+K32</f>
        <v>443</v>
      </c>
      <c r="L53" s="63">
        <f t="shared" si="0"/>
        <v>-3137.1484899999996</v>
      </c>
      <c r="M53" s="63">
        <f t="shared" si="0"/>
        <v>-1969</v>
      </c>
      <c r="N53" s="63">
        <f t="shared" si="0"/>
        <v>2824</v>
      </c>
      <c r="O53" s="63">
        <f t="shared" si="0"/>
        <v>-6767.6908200000034</v>
      </c>
      <c r="P53" s="63">
        <f t="shared" si="0"/>
        <v>-1059.3091800000002</v>
      </c>
      <c r="Q53" s="63">
        <f t="shared" si="0"/>
        <v>1257</v>
      </c>
      <c r="R53" s="63">
        <f t="shared" si="0"/>
        <v>565</v>
      </c>
      <c r="S53" s="63">
        <f t="shared" si="0"/>
        <v>-9290.3279999999995</v>
      </c>
      <c r="T53" s="63">
        <f t="shared" si="0"/>
        <v>-387.86012000000119</v>
      </c>
      <c r="U53" s="63">
        <f t="shared" si="0"/>
        <v>957.35840999999982</v>
      </c>
      <c r="V53" s="63">
        <f t="shared" si="0"/>
        <v>15456.919179999997</v>
      </c>
      <c r="W53" s="63">
        <f>+W51+W43+W32</f>
        <v>-4309</v>
      </c>
      <c r="X53" s="63">
        <f>+X51+X43+X32</f>
        <v>-6417</v>
      </c>
      <c r="Y53" s="63">
        <f>+Y51+Y43+Y32</f>
        <v>395.01754999999957</v>
      </c>
      <c r="Z53" s="63">
        <f>+Z51+Z43+Z32+1</f>
        <v>-6060</v>
      </c>
      <c r="AA53" s="63">
        <v>-1159</v>
      </c>
      <c r="AB53" s="63">
        <v>-248</v>
      </c>
      <c r="AC53" s="63">
        <v>-723</v>
      </c>
      <c r="AD53" s="63">
        <v>-1001</v>
      </c>
      <c r="AE53" s="63">
        <v>-131.02764000000025</v>
      </c>
    </row>
    <row r="54" spans="1:31">
      <c r="A54" s="34" t="s">
        <v>142</v>
      </c>
      <c r="C54" s="34" t="s">
        <v>250</v>
      </c>
      <c r="E54" s="45">
        <v>21015</v>
      </c>
      <c r="F54" s="45">
        <v>19176</v>
      </c>
      <c r="G54" s="45">
        <v>13171</v>
      </c>
      <c r="H54" s="45">
        <v>19907</v>
      </c>
      <c r="I54" s="45">
        <v>3515</v>
      </c>
      <c r="K54" s="40" t="e">
        <f>+'2. BP_Balance Sheet'!#REF!</f>
        <v>#REF!</v>
      </c>
      <c r="L54" s="40">
        <f>+'2. BP_Balance Sheet'!K7</f>
        <v>21458</v>
      </c>
      <c r="M54" s="40">
        <f>+'2. BP_Balance Sheet'!L7</f>
        <v>18321</v>
      </c>
      <c r="N54" s="40">
        <f>+'2. BP_Balance Sheet'!M7</f>
        <v>16352</v>
      </c>
      <c r="O54" s="40">
        <f>+'2. BP_Balance Sheet'!N7</f>
        <v>19176</v>
      </c>
      <c r="P54" s="40">
        <f>+'2. BP_Balance Sheet'!O7</f>
        <v>12408</v>
      </c>
      <c r="Q54" s="40">
        <f>+'2. BP_Balance Sheet'!P7</f>
        <v>11349</v>
      </c>
      <c r="R54" s="40">
        <f>+'2. BP_Balance Sheet'!Q7</f>
        <v>12606</v>
      </c>
      <c r="S54" s="40">
        <f>+'2. BP_Balance Sheet'!R7</f>
        <v>13171</v>
      </c>
      <c r="T54" s="40">
        <f>+'2. BP_Balance Sheet'!S7</f>
        <v>3881</v>
      </c>
      <c r="U54" s="40">
        <f>+'2. BP_Balance Sheet'!T7</f>
        <v>3493</v>
      </c>
      <c r="V54" s="40">
        <f>+'2. BP_Balance Sheet'!U7</f>
        <v>4450</v>
      </c>
      <c r="W54" s="40">
        <f>+'2. BP_Balance Sheet'!V7</f>
        <v>19907</v>
      </c>
      <c r="X54" s="40">
        <f>+'2. BP_Balance Sheet'!W7</f>
        <v>15598</v>
      </c>
      <c r="Y54" s="40">
        <v>9181</v>
      </c>
      <c r="Z54" s="40">
        <v>9576</v>
      </c>
      <c r="AA54" s="40">
        <v>3515</v>
      </c>
      <c r="AB54" s="40">
        <v>2356</v>
      </c>
      <c r="AC54" s="40">
        <v>2108</v>
      </c>
      <c r="AD54" s="40">
        <v>1385</v>
      </c>
      <c r="AE54" s="40">
        <v>384</v>
      </c>
    </row>
    <row r="55" spans="1:31">
      <c r="A55" s="34" t="s">
        <v>143</v>
      </c>
      <c r="C55" s="34" t="s">
        <v>251</v>
      </c>
      <c r="E55" s="64">
        <v>19175.85151</v>
      </c>
      <c r="F55" s="64">
        <v>13171</v>
      </c>
      <c r="G55" s="64">
        <v>19907.089470000006</v>
      </c>
      <c r="H55" s="64">
        <v>3515</v>
      </c>
      <c r="I55" s="64">
        <v>384</v>
      </c>
      <c r="K55" s="64" t="e">
        <f t="shared" ref="K55:V55" si="1">+K53+K54</f>
        <v>#REF!</v>
      </c>
      <c r="L55" s="64">
        <f t="shared" si="1"/>
        <v>18320.85151</v>
      </c>
      <c r="M55" s="64">
        <f t="shared" si="1"/>
        <v>16352</v>
      </c>
      <c r="N55" s="64">
        <f t="shared" si="1"/>
        <v>19176</v>
      </c>
      <c r="O55" s="64">
        <f t="shared" si="1"/>
        <v>12408.309179999997</v>
      </c>
      <c r="P55" s="64">
        <f t="shared" si="1"/>
        <v>11348.69082</v>
      </c>
      <c r="Q55" s="64">
        <f t="shared" si="1"/>
        <v>12606</v>
      </c>
      <c r="R55" s="64">
        <f t="shared" si="1"/>
        <v>13171</v>
      </c>
      <c r="S55" s="64">
        <f t="shared" si="1"/>
        <v>3880.6720000000005</v>
      </c>
      <c r="T55" s="64">
        <f t="shared" si="1"/>
        <v>3493.1398799999988</v>
      </c>
      <c r="U55" s="64">
        <f t="shared" si="1"/>
        <v>4450.3584099999998</v>
      </c>
      <c r="V55" s="64">
        <f t="shared" si="1"/>
        <v>19906.919179999997</v>
      </c>
      <c r="W55" s="64">
        <f>+W53+W54</f>
        <v>15598</v>
      </c>
      <c r="X55" s="64">
        <f>+X53+X54</f>
        <v>9181</v>
      </c>
      <c r="Y55" s="64">
        <v>9576</v>
      </c>
      <c r="Z55" s="64">
        <v>3515</v>
      </c>
      <c r="AA55" s="64">
        <v>2356</v>
      </c>
      <c r="AB55" s="64">
        <v>2108</v>
      </c>
      <c r="AC55" s="64">
        <v>1385</v>
      </c>
      <c r="AD55" s="64">
        <v>384</v>
      </c>
      <c r="AE55" s="64">
        <v>253</v>
      </c>
    </row>
    <row r="57" spans="1:31">
      <c r="E57" s="41"/>
      <c r="F57" s="41"/>
      <c r="G57" s="41"/>
      <c r="H57" s="41"/>
      <c r="I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pans="1:31">
      <c r="E58" s="65"/>
      <c r="F58" s="65"/>
      <c r="G58" s="65"/>
      <c r="H58" s="65"/>
      <c r="I58" s="65"/>
      <c r="W58" s="87"/>
      <c r="X58" s="87"/>
      <c r="Y58" s="87"/>
      <c r="Z58" s="87"/>
      <c r="AA58" s="87"/>
      <c r="AB58" s="87"/>
      <c r="AC58" s="87"/>
      <c r="AD58" s="87"/>
      <c r="AE58" s="87"/>
    </row>
  </sheetData>
  <dataConsolidate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2088-FABE-4ED4-B1E2-7AB51A9B1914}">
  <sheetPr>
    <tabColor theme="0" tint="-0.499984740745262"/>
  </sheetPr>
  <dimension ref="A3:AF31"/>
  <sheetViews>
    <sheetView showGridLines="0" zoomScale="90" zoomScaleNormal="90" workbookViewId="0">
      <pane xSplit="3" topLeftCell="D1" activePane="topRight" state="frozen"/>
      <selection pane="topRight" activeCell="H30" sqref="H30"/>
    </sheetView>
  </sheetViews>
  <sheetFormatPr defaultColWidth="9.140625" defaultRowHeight="15" outlineLevelCol="1"/>
  <cols>
    <col min="1" max="1" width="39.7109375" style="3" bestFit="1" customWidth="1"/>
    <col min="2" max="2" width="1" style="3" customWidth="1"/>
    <col min="3" max="3" width="36.140625" style="3" bestFit="1" customWidth="1"/>
    <col min="4" max="4" width="1" style="3" customWidth="1"/>
    <col min="5" max="9" width="9.85546875" style="42" bestFit="1" customWidth="1"/>
    <col min="10" max="10" width="1.42578125" style="42" customWidth="1"/>
    <col min="11" max="22" width="12.7109375" style="42" hidden="1" customWidth="1" outlineLevel="1"/>
    <col min="23" max="26" width="9.85546875" style="42" hidden="1" customWidth="1" outlineLevel="1"/>
    <col min="27" max="27" width="9.85546875" style="42" customWidth="1" collapsed="1"/>
    <col min="28" max="29" width="9.85546875" style="42" customWidth="1"/>
    <col min="30" max="31" width="9.85546875" style="42" bestFit="1" customWidth="1"/>
    <col min="32" max="32" width="9.85546875" style="3" bestFit="1" customWidth="1"/>
    <col min="33" max="16384" width="9.140625" style="3"/>
  </cols>
  <sheetData>
    <row r="3" spans="1:31"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</row>
    <row r="4" spans="1:31">
      <c r="A4" s="17" t="s">
        <v>76</v>
      </c>
      <c r="B4" s="1"/>
      <c r="C4" s="17" t="s">
        <v>193</v>
      </c>
      <c r="D4" s="1"/>
      <c r="E4" s="48">
        <v>2021</v>
      </c>
      <c r="F4" s="48">
        <v>2022</v>
      </c>
      <c r="G4" s="48">
        <v>2023</v>
      </c>
      <c r="H4" s="48">
        <v>2024</v>
      </c>
      <c r="I4" s="48">
        <v>2025</v>
      </c>
      <c r="J4" s="2"/>
      <c r="K4" s="44" t="s">
        <v>8</v>
      </c>
      <c r="L4" s="44" t="s">
        <v>11</v>
      </c>
      <c r="M4" s="44" t="s">
        <v>12</v>
      </c>
      <c r="N4" s="44" t="s">
        <v>13</v>
      </c>
      <c r="O4" s="44" t="s">
        <v>9</v>
      </c>
      <c r="P4" s="44" t="s">
        <v>14</v>
      </c>
      <c r="Q4" s="44" t="s">
        <v>15</v>
      </c>
      <c r="R4" s="44" t="s">
        <v>17</v>
      </c>
      <c r="S4" s="44" t="s">
        <v>10</v>
      </c>
      <c r="T4" s="44" t="s">
        <v>18</v>
      </c>
      <c r="U4" s="44" t="s">
        <v>19</v>
      </c>
      <c r="V4" s="44" t="s">
        <v>16</v>
      </c>
      <c r="W4" s="44" t="s">
        <v>370</v>
      </c>
      <c r="X4" s="44" t="s">
        <v>374</v>
      </c>
      <c r="Y4" s="44" t="s">
        <v>381</v>
      </c>
      <c r="Z4" s="44" t="s">
        <v>382</v>
      </c>
      <c r="AA4" s="44" t="s">
        <v>385</v>
      </c>
      <c r="AB4" s="44" t="s">
        <v>390</v>
      </c>
      <c r="AC4" s="44" t="s">
        <v>391</v>
      </c>
      <c r="AD4" s="44" t="s">
        <v>392</v>
      </c>
      <c r="AE4" s="44" t="s">
        <v>412</v>
      </c>
    </row>
    <row r="5" spans="1:31">
      <c r="A5" s="16" t="s">
        <v>77</v>
      </c>
      <c r="B5" s="1"/>
      <c r="C5" s="16" t="s">
        <v>194</v>
      </c>
      <c r="D5" s="1"/>
      <c r="E5" s="13">
        <f>N5</f>
        <v>19176.484849999997</v>
      </c>
      <c r="F5" s="13">
        <f>R5</f>
        <v>13171</v>
      </c>
      <c r="G5" s="13">
        <f>V5</f>
        <v>19907</v>
      </c>
      <c r="H5" s="13">
        <f>Z5</f>
        <v>3515</v>
      </c>
      <c r="I5" s="13">
        <f>AD5</f>
        <v>384</v>
      </c>
      <c r="J5" s="2"/>
      <c r="K5" s="13">
        <v>21458</v>
      </c>
      <c r="L5" s="13">
        <v>18320.801070000005</v>
      </c>
      <c r="M5" s="13">
        <v>16351.975199999997</v>
      </c>
      <c r="N5" s="13">
        <v>19176.484849999997</v>
      </c>
      <c r="O5" s="13">
        <v>12408</v>
      </c>
      <c r="P5" s="13">
        <v>11349</v>
      </c>
      <c r="Q5" s="13">
        <v>12606</v>
      </c>
      <c r="R5" s="13">
        <v>13171</v>
      </c>
      <c r="S5" s="13">
        <v>3881</v>
      </c>
      <c r="T5" s="13">
        <v>3493</v>
      </c>
      <c r="U5" s="13">
        <v>4450</v>
      </c>
      <c r="V5" s="13">
        <v>19907</v>
      </c>
      <c r="W5" s="13">
        <v>15598</v>
      </c>
      <c r="X5" s="13">
        <v>9181</v>
      </c>
      <c r="Y5" s="13">
        <v>9576</v>
      </c>
      <c r="Z5" s="13">
        <v>3515</v>
      </c>
      <c r="AA5" s="13">
        <v>2356</v>
      </c>
      <c r="AB5" s="13">
        <v>2108</v>
      </c>
      <c r="AC5" s="13">
        <v>1385</v>
      </c>
      <c r="AD5" s="13">
        <v>384</v>
      </c>
      <c r="AE5" s="13">
        <v>253</v>
      </c>
    </row>
    <row r="6" spans="1:31">
      <c r="A6" s="16" t="s">
        <v>84</v>
      </c>
      <c r="B6" s="1"/>
      <c r="C6" s="16" t="s">
        <v>195</v>
      </c>
      <c r="D6" s="1"/>
      <c r="E6" s="13">
        <f>N6</f>
        <v>0</v>
      </c>
      <c r="F6" s="13">
        <f>R6</f>
        <v>0</v>
      </c>
      <c r="G6" s="13">
        <f>V6</f>
        <v>0</v>
      </c>
      <c r="H6" s="13" t="str">
        <f>W6</f>
        <v>-</v>
      </c>
      <c r="I6" s="13">
        <f>X6</f>
        <v>0</v>
      </c>
      <c r="J6" s="2"/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 t="s">
        <v>371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</row>
    <row r="7" spans="1:31">
      <c r="A7" s="5" t="s">
        <v>7</v>
      </c>
      <c r="B7" s="12"/>
      <c r="C7" s="5" t="s">
        <v>7</v>
      </c>
      <c r="D7" s="12"/>
      <c r="E7" s="27">
        <f t="shared" ref="E7:G7" si="0">SUM(E5:E6)</f>
        <v>19176.484849999997</v>
      </c>
      <c r="F7" s="27">
        <f t="shared" si="0"/>
        <v>13171</v>
      </c>
      <c r="G7" s="27">
        <f t="shared" si="0"/>
        <v>19907</v>
      </c>
      <c r="H7" s="27">
        <f t="shared" ref="H7" si="1">SUM(H5:H6)</f>
        <v>3515</v>
      </c>
      <c r="I7" s="27">
        <f>AD7</f>
        <v>384</v>
      </c>
      <c r="J7" s="56"/>
      <c r="K7" s="27">
        <f t="shared" ref="K7:V7" si="2">SUM(K5:K6)</f>
        <v>21458</v>
      </c>
      <c r="L7" s="27">
        <f t="shared" si="2"/>
        <v>18320.801070000005</v>
      </c>
      <c r="M7" s="27">
        <f t="shared" si="2"/>
        <v>16351.975199999997</v>
      </c>
      <c r="N7" s="27">
        <f t="shared" si="2"/>
        <v>19176.484849999997</v>
      </c>
      <c r="O7" s="27">
        <f t="shared" si="2"/>
        <v>12408</v>
      </c>
      <c r="P7" s="27">
        <f t="shared" si="2"/>
        <v>11349</v>
      </c>
      <c r="Q7" s="27">
        <f t="shared" si="2"/>
        <v>12606</v>
      </c>
      <c r="R7" s="27">
        <f t="shared" si="2"/>
        <v>13171</v>
      </c>
      <c r="S7" s="27">
        <f t="shared" si="2"/>
        <v>3881</v>
      </c>
      <c r="T7" s="27">
        <f t="shared" si="2"/>
        <v>3493</v>
      </c>
      <c r="U7" s="27">
        <f t="shared" si="2"/>
        <v>4450</v>
      </c>
      <c r="V7" s="27">
        <f t="shared" si="2"/>
        <v>19907</v>
      </c>
      <c r="W7" s="27">
        <v>15598</v>
      </c>
      <c r="X7" s="27">
        <f t="shared" ref="X7:AC7" si="3">SUM(X5:X6)</f>
        <v>9181</v>
      </c>
      <c r="Y7" s="27">
        <f t="shared" si="3"/>
        <v>9576</v>
      </c>
      <c r="Z7" s="27">
        <f t="shared" si="3"/>
        <v>3515</v>
      </c>
      <c r="AA7" s="27">
        <f t="shared" si="3"/>
        <v>2356</v>
      </c>
      <c r="AB7" s="27">
        <f t="shared" si="3"/>
        <v>2108</v>
      </c>
      <c r="AC7" s="27">
        <f t="shared" si="3"/>
        <v>1385</v>
      </c>
      <c r="AD7" s="27">
        <f t="shared" ref="AD7:AE7" si="4">SUM(AD5:AD6)</f>
        <v>384</v>
      </c>
      <c r="AE7" s="27">
        <v>253</v>
      </c>
    </row>
    <row r="9" spans="1:31"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</row>
    <row r="10" spans="1:31">
      <c r="A10" s="4" t="s">
        <v>78</v>
      </c>
      <c r="B10" s="1"/>
      <c r="C10" s="4" t="s">
        <v>196</v>
      </c>
      <c r="D10" s="1"/>
      <c r="E10" s="48">
        <v>2021</v>
      </c>
      <c r="F10" s="48">
        <v>2022</v>
      </c>
      <c r="G10" s="48">
        <v>2023</v>
      </c>
      <c r="H10" s="48">
        <v>2024</v>
      </c>
      <c r="I10" s="48">
        <f>I4</f>
        <v>2025</v>
      </c>
      <c r="J10" s="2"/>
      <c r="K10" s="44" t="s">
        <v>8</v>
      </c>
      <c r="L10" s="44" t="s">
        <v>11</v>
      </c>
      <c r="M10" s="44" t="s">
        <v>12</v>
      </c>
      <c r="N10" s="44" t="s">
        <v>13</v>
      </c>
      <c r="O10" s="44" t="s">
        <v>9</v>
      </c>
      <c r="P10" s="44" t="s">
        <v>14</v>
      </c>
      <c r="Q10" s="44" t="s">
        <v>15</v>
      </c>
      <c r="R10" s="44" t="s">
        <v>17</v>
      </c>
      <c r="S10" s="44" t="s">
        <v>10</v>
      </c>
      <c r="T10" s="44" t="s">
        <v>18</v>
      </c>
      <c r="U10" s="44" t="s">
        <v>19</v>
      </c>
      <c r="V10" s="44" t="s">
        <v>16</v>
      </c>
      <c r="W10" s="44" t="s">
        <v>370</v>
      </c>
      <c r="X10" s="44" t="s">
        <v>374</v>
      </c>
      <c r="Y10" s="44" t="s">
        <v>381</v>
      </c>
      <c r="Z10" s="44" t="s">
        <v>382</v>
      </c>
      <c r="AA10" s="44" t="str">
        <f>AA4</f>
        <v>1T 2025</v>
      </c>
      <c r="AB10" s="44" t="str">
        <f>AB4</f>
        <v>2T 2025</v>
      </c>
      <c r="AC10" s="44" t="str">
        <f>AC4</f>
        <v>3T 2025</v>
      </c>
      <c r="AD10" s="44" t="str">
        <f>AD4</f>
        <v>4T 2025</v>
      </c>
      <c r="AE10" s="44" t="s">
        <v>412</v>
      </c>
    </row>
    <row r="11" spans="1:31" ht="14.25" customHeight="1">
      <c r="A11" s="24" t="s">
        <v>79</v>
      </c>
      <c r="B11" s="15"/>
      <c r="C11" s="24" t="s">
        <v>197</v>
      </c>
      <c r="D11" s="15"/>
      <c r="E11" s="59">
        <v>38231</v>
      </c>
      <c r="F11" s="59">
        <v>54308</v>
      </c>
      <c r="G11" s="59">
        <v>50633</v>
      </c>
      <c r="H11" s="59">
        <f>Z11</f>
        <v>56264</v>
      </c>
      <c r="I11" s="59">
        <f t="shared" ref="I11:I21" si="5">AD11</f>
        <v>61703</v>
      </c>
      <c r="J11" s="2"/>
      <c r="K11" s="59">
        <v>27582</v>
      </c>
      <c r="L11" s="59">
        <v>30280</v>
      </c>
      <c r="M11" s="59">
        <v>35487</v>
      </c>
      <c r="N11" s="59">
        <v>38231</v>
      </c>
      <c r="O11" s="59">
        <v>41319</v>
      </c>
      <c r="P11" s="59">
        <v>42841</v>
      </c>
      <c r="Q11" s="59">
        <v>27168</v>
      </c>
      <c r="R11" s="59">
        <v>54308</v>
      </c>
      <c r="S11" s="59">
        <v>39897</v>
      </c>
      <c r="T11" s="59">
        <v>41580</v>
      </c>
      <c r="U11" s="59">
        <v>44000</v>
      </c>
      <c r="V11" s="59">
        <v>50633</v>
      </c>
      <c r="W11" s="59">
        <v>61469</v>
      </c>
      <c r="X11" s="59">
        <f>SUM(X12:X13)</f>
        <v>56651</v>
      </c>
      <c r="Y11" s="59">
        <v>52870</v>
      </c>
      <c r="Z11" s="59">
        <v>56264</v>
      </c>
      <c r="AA11" s="59">
        <v>58997</v>
      </c>
      <c r="AB11" s="59">
        <v>60999</v>
      </c>
      <c r="AC11" s="59">
        <v>57538</v>
      </c>
      <c r="AD11" s="59">
        <v>61703</v>
      </c>
      <c r="AE11" s="59">
        <v>65608</v>
      </c>
    </row>
    <row r="12" spans="1:31">
      <c r="A12" s="16" t="s">
        <v>402</v>
      </c>
      <c r="C12" s="16" t="s">
        <v>400</v>
      </c>
      <c r="E12" s="28">
        <v>3361</v>
      </c>
      <c r="F12" s="28">
        <v>4331</v>
      </c>
      <c r="G12" s="28">
        <v>6266</v>
      </c>
      <c r="H12" s="28">
        <f t="shared" ref="H12:H21" si="6">Z12</f>
        <v>7983</v>
      </c>
      <c r="I12" s="28">
        <f t="shared" si="5"/>
        <v>17014</v>
      </c>
      <c r="J12" s="2"/>
      <c r="K12" s="26">
        <v>2958</v>
      </c>
      <c r="L12" s="26">
        <v>3334</v>
      </c>
      <c r="M12" s="26">
        <v>3766</v>
      </c>
      <c r="N12" s="26">
        <v>3361</v>
      </c>
      <c r="O12" s="26">
        <v>3523</v>
      </c>
      <c r="P12" s="26">
        <v>3685</v>
      </c>
      <c r="Q12" s="26">
        <v>5871</v>
      </c>
      <c r="R12" s="26">
        <v>4331</v>
      </c>
      <c r="S12" s="26">
        <v>4326</v>
      </c>
      <c r="T12" s="26">
        <v>5157</v>
      </c>
      <c r="U12" s="26">
        <v>5911</v>
      </c>
      <c r="V12" s="26">
        <v>6266</v>
      </c>
      <c r="W12" s="26">
        <v>6954</v>
      </c>
      <c r="X12" s="26">
        <v>7287</v>
      </c>
      <c r="Y12" s="26">
        <v>7647</v>
      </c>
      <c r="Z12" s="26">
        <v>7983</v>
      </c>
      <c r="AA12" s="26">
        <v>8390</v>
      </c>
      <c r="AB12" s="26">
        <v>12375</v>
      </c>
      <c r="AC12" s="26">
        <v>13872</v>
      </c>
      <c r="AD12" s="26">
        <v>17014</v>
      </c>
      <c r="AE12" s="26">
        <v>18699</v>
      </c>
    </row>
    <row r="13" spans="1:31">
      <c r="A13" s="16" t="s">
        <v>403</v>
      </c>
      <c r="C13" s="16" t="s">
        <v>395</v>
      </c>
      <c r="E13" s="28">
        <v>34870</v>
      </c>
      <c r="F13" s="28">
        <v>49977</v>
      </c>
      <c r="G13" s="28">
        <v>44367</v>
      </c>
      <c r="H13" s="28">
        <f t="shared" si="6"/>
        <v>48281</v>
      </c>
      <c r="I13" s="28">
        <f t="shared" si="5"/>
        <v>44689</v>
      </c>
      <c r="J13" s="2"/>
      <c r="K13" s="26">
        <v>24624</v>
      </c>
      <c r="L13" s="26">
        <v>26946</v>
      </c>
      <c r="M13" s="26">
        <v>31721</v>
      </c>
      <c r="N13" s="26">
        <v>34870</v>
      </c>
      <c r="O13" s="26">
        <v>37796</v>
      </c>
      <c r="P13" s="26">
        <v>39156</v>
      </c>
      <c r="Q13" s="26">
        <v>19222</v>
      </c>
      <c r="R13" s="26">
        <v>49977</v>
      </c>
      <c r="S13" s="26">
        <v>35571</v>
      </c>
      <c r="T13" s="26">
        <v>36423</v>
      </c>
      <c r="U13" s="26">
        <v>38089</v>
      </c>
      <c r="V13" s="26">
        <v>44367</v>
      </c>
      <c r="W13" s="26">
        <v>54515</v>
      </c>
      <c r="X13" s="26">
        <v>49364</v>
      </c>
      <c r="Y13" s="26">
        <v>45223</v>
      </c>
      <c r="Z13" s="26">
        <v>48281</v>
      </c>
      <c r="AA13" s="26">
        <v>50607</v>
      </c>
      <c r="AB13" s="26">
        <v>48624</v>
      </c>
      <c r="AC13" s="26">
        <v>43666</v>
      </c>
      <c r="AD13" s="26">
        <v>44689</v>
      </c>
      <c r="AE13" s="26">
        <v>46909</v>
      </c>
    </row>
    <row r="14" spans="1:31">
      <c r="A14" s="16" t="s">
        <v>80</v>
      </c>
      <c r="C14" s="16" t="s">
        <v>198</v>
      </c>
      <c r="E14" s="28">
        <v>0</v>
      </c>
      <c r="F14" s="28">
        <v>0</v>
      </c>
      <c r="G14" s="28">
        <v>0</v>
      </c>
      <c r="H14" s="28">
        <f t="shared" si="6"/>
        <v>0</v>
      </c>
      <c r="I14" s="28">
        <f t="shared" si="5"/>
        <v>0</v>
      </c>
      <c r="J14" s="2"/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2075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 t="s">
        <v>371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</row>
    <row r="15" spans="1:31" s="12" customFormat="1" ht="14.25">
      <c r="A15" s="24" t="s">
        <v>81</v>
      </c>
      <c r="B15" s="15"/>
      <c r="C15" s="24" t="s">
        <v>199</v>
      </c>
      <c r="D15" s="15"/>
      <c r="E15" s="30">
        <v>90587.016799999998</v>
      </c>
      <c r="F15" s="30">
        <v>101346</v>
      </c>
      <c r="G15" s="30">
        <v>95027</v>
      </c>
      <c r="H15" s="30">
        <f t="shared" si="6"/>
        <v>123437</v>
      </c>
      <c r="I15" s="30">
        <f t="shared" si="5"/>
        <v>116445</v>
      </c>
      <c r="J15" s="52"/>
      <c r="K15" s="29">
        <v>101418</v>
      </c>
      <c r="L15" s="29">
        <v>98639.38360000003</v>
      </c>
      <c r="M15" s="29">
        <v>103025.72160692251</v>
      </c>
      <c r="N15" s="29">
        <v>90587.016799999998</v>
      </c>
      <c r="O15" s="29">
        <v>92084.051920000013</v>
      </c>
      <c r="P15" s="29">
        <v>93477.216610000003</v>
      </c>
      <c r="Q15" s="29">
        <v>152078</v>
      </c>
      <c r="R15" s="29">
        <v>101346</v>
      </c>
      <c r="S15" s="29">
        <v>103871</v>
      </c>
      <c r="T15" s="29">
        <v>103532</v>
      </c>
      <c r="U15" s="29">
        <v>104113</v>
      </c>
      <c r="V15" s="29">
        <v>95027</v>
      </c>
      <c r="W15" s="29">
        <v>96379</v>
      </c>
      <c r="X15" s="59">
        <f>SUM(X16:X17)</f>
        <v>96863</v>
      </c>
      <c r="Y15" s="59">
        <v>101563</v>
      </c>
      <c r="Z15" s="59">
        <v>123437</v>
      </c>
      <c r="AA15" s="59">
        <v>121816</v>
      </c>
      <c r="AB15" s="59">
        <v>117634</v>
      </c>
      <c r="AC15" s="59">
        <v>115276.6606790111</v>
      </c>
      <c r="AD15" s="59">
        <v>116445</v>
      </c>
      <c r="AE15" s="59">
        <v>120451.08264299997</v>
      </c>
    </row>
    <row r="16" spans="1:31">
      <c r="A16" s="16" t="s">
        <v>402</v>
      </c>
      <c r="C16" s="16" t="s">
        <v>400</v>
      </c>
      <c r="E16" s="28">
        <v>90587.016799999998</v>
      </c>
      <c r="F16" s="28">
        <v>95526</v>
      </c>
      <c r="G16" s="28">
        <v>92262</v>
      </c>
      <c r="H16" s="28">
        <f t="shared" si="6"/>
        <v>116897</v>
      </c>
      <c r="I16" s="28">
        <f t="shared" si="5"/>
        <v>113875</v>
      </c>
      <c r="K16" s="26">
        <v>101418</v>
      </c>
      <c r="L16" s="26">
        <v>98639.38360000003</v>
      </c>
      <c r="M16" s="26">
        <v>103025.72160692251</v>
      </c>
      <c r="N16" s="26">
        <v>90587.016799999998</v>
      </c>
      <c r="O16" s="26">
        <v>92084.051920000013</v>
      </c>
      <c r="P16" s="26">
        <v>93477.216610000003</v>
      </c>
      <c r="Q16" s="26">
        <v>152078</v>
      </c>
      <c r="R16" s="26">
        <v>95526</v>
      </c>
      <c r="S16" s="26">
        <v>97197</v>
      </c>
      <c r="T16" s="26">
        <v>97917</v>
      </c>
      <c r="U16" s="26">
        <v>99120</v>
      </c>
      <c r="V16" s="26">
        <v>92262</v>
      </c>
      <c r="W16" s="26">
        <v>93081</v>
      </c>
      <c r="X16" s="26">
        <v>94239</v>
      </c>
      <c r="Y16" s="26">
        <v>94776</v>
      </c>
      <c r="Z16" s="26">
        <v>116897</v>
      </c>
      <c r="AA16" s="26">
        <v>116326</v>
      </c>
      <c r="AB16" s="26">
        <v>113254</v>
      </c>
      <c r="AC16" s="26">
        <v>111842.87606901109</v>
      </c>
      <c r="AD16" s="26">
        <v>113875</v>
      </c>
      <c r="AE16" s="26">
        <v>118754.86647999998</v>
      </c>
    </row>
    <row r="17" spans="1:32">
      <c r="A17" s="16" t="s">
        <v>403</v>
      </c>
      <c r="C17" s="16" t="s">
        <v>395</v>
      </c>
      <c r="E17" s="28">
        <v>0</v>
      </c>
      <c r="F17" s="28">
        <v>5820</v>
      </c>
      <c r="G17" s="28">
        <v>2765</v>
      </c>
      <c r="H17" s="28">
        <f t="shared" si="6"/>
        <v>6540</v>
      </c>
      <c r="I17" s="28">
        <f t="shared" si="5"/>
        <v>2570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5820</v>
      </c>
      <c r="S17" s="26">
        <v>6674</v>
      </c>
      <c r="T17" s="26">
        <v>5615</v>
      </c>
      <c r="U17" s="26">
        <v>4993</v>
      </c>
      <c r="V17" s="26">
        <v>2765</v>
      </c>
      <c r="W17" s="26">
        <v>3298</v>
      </c>
      <c r="X17" s="26">
        <v>2624</v>
      </c>
      <c r="Y17" s="26">
        <v>6787</v>
      </c>
      <c r="Z17" s="26">
        <v>6540</v>
      </c>
      <c r="AA17" s="26">
        <v>5490</v>
      </c>
      <c r="AB17" s="26">
        <v>4380</v>
      </c>
      <c r="AC17" s="26">
        <v>3433.784609999997</v>
      </c>
      <c r="AD17" s="26">
        <v>2570</v>
      </c>
      <c r="AE17" s="26">
        <v>1696.2161629999914</v>
      </c>
    </row>
    <row r="18" spans="1:32">
      <c r="A18" s="24" t="s">
        <v>82</v>
      </c>
      <c r="B18" s="15"/>
      <c r="C18" s="24" t="s">
        <v>200</v>
      </c>
      <c r="D18" s="15"/>
      <c r="E18" s="30">
        <v>128818.0168</v>
      </c>
      <c r="F18" s="30">
        <v>155654</v>
      </c>
      <c r="G18" s="30">
        <v>145660</v>
      </c>
      <c r="H18" s="30">
        <f t="shared" si="6"/>
        <v>179701</v>
      </c>
      <c r="I18" s="30">
        <f t="shared" si="5"/>
        <v>178148</v>
      </c>
      <c r="K18" s="29">
        <v>129000</v>
      </c>
      <c r="L18" s="29">
        <v>128919.38360000003</v>
      </c>
      <c r="M18" s="29">
        <v>138512.72160692251</v>
      </c>
      <c r="N18" s="29">
        <v>128818.0168</v>
      </c>
      <c r="O18" s="29">
        <v>133403.05192</v>
      </c>
      <c r="P18" s="29">
        <v>136318.21661</v>
      </c>
      <c r="Q18" s="29">
        <v>179246</v>
      </c>
      <c r="R18" s="29">
        <v>155654</v>
      </c>
      <c r="S18" s="29">
        <v>143768</v>
      </c>
      <c r="T18" s="29">
        <v>145112</v>
      </c>
      <c r="U18" s="29">
        <v>148113</v>
      </c>
      <c r="V18" s="29">
        <v>145660</v>
      </c>
      <c r="W18" s="29">
        <v>157848</v>
      </c>
      <c r="X18" s="59">
        <f>+X11+X15</f>
        <v>153514</v>
      </c>
      <c r="Y18" s="59">
        <v>154433</v>
      </c>
      <c r="Z18" s="59">
        <v>179701</v>
      </c>
      <c r="AA18" s="59">
        <v>180813</v>
      </c>
      <c r="AB18" s="59">
        <v>178633</v>
      </c>
      <c r="AC18" s="59">
        <v>172815</v>
      </c>
      <c r="AD18" s="59">
        <v>178148</v>
      </c>
      <c r="AE18" s="59">
        <v>186059</v>
      </c>
    </row>
    <row r="19" spans="1:32">
      <c r="A19" s="16" t="s">
        <v>83</v>
      </c>
      <c r="C19" s="16" t="s">
        <v>194</v>
      </c>
      <c r="E19" s="28">
        <v>19176.484849999997</v>
      </c>
      <c r="F19" s="28">
        <v>13171</v>
      </c>
      <c r="G19" s="28">
        <v>19907</v>
      </c>
      <c r="H19" s="28">
        <f t="shared" si="6"/>
        <v>3515</v>
      </c>
      <c r="I19" s="28">
        <f t="shared" si="5"/>
        <v>384</v>
      </c>
      <c r="K19" s="26">
        <v>21458</v>
      </c>
      <c r="L19" s="26">
        <v>18320.801070000005</v>
      </c>
      <c r="M19" s="26">
        <v>16351.975199999997</v>
      </c>
      <c r="N19" s="26">
        <v>19176.484849999997</v>
      </c>
      <c r="O19" s="26">
        <v>12408</v>
      </c>
      <c r="P19" s="26">
        <v>11349</v>
      </c>
      <c r="Q19" s="26">
        <v>12955</v>
      </c>
      <c r="R19" s="26">
        <v>13171</v>
      </c>
      <c r="S19" s="26">
        <v>3881</v>
      </c>
      <c r="T19" s="26">
        <v>3493</v>
      </c>
      <c r="U19" s="26">
        <v>4450</v>
      </c>
      <c r="V19" s="26">
        <v>19907</v>
      </c>
      <c r="W19" s="26">
        <v>15598</v>
      </c>
      <c r="X19" s="26">
        <v>9181</v>
      </c>
      <c r="Y19" s="26">
        <v>9181</v>
      </c>
      <c r="Z19" s="26">
        <v>3515</v>
      </c>
      <c r="AA19" s="26">
        <v>2356</v>
      </c>
      <c r="AB19" s="26">
        <v>2108</v>
      </c>
      <c r="AC19" s="26">
        <v>1385</v>
      </c>
      <c r="AD19" s="26">
        <v>384</v>
      </c>
      <c r="AE19" s="26">
        <v>253</v>
      </c>
    </row>
    <row r="20" spans="1:32">
      <c r="A20" s="16" t="s">
        <v>84</v>
      </c>
      <c r="C20" s="16" t="s">
        <v>201</v>
      </c>
      <c r="E20" s="28">
        <v>0</v>
      </c>
      <c r="F20" s="28">
        <v>0</v>
      </c>
      <c r="G20" s="28">
        <v>0</v>
      </c>
      <c r="H20" s="28">
        <f t="shared" si="6"/>
        <v>0</v>
      </c>
      <c r="I20" s="28">
        <f t="shared" si="5"/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 t="s">
        <v>371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</row>
    <row r="21" spans="1:32" s="12" customFormat="1" ht="14.25">
      <c r="A21" s="24" t="s">
        <v>85</v>
      </c>
      <c r="B21" s="15"/>
      <c r="C21" s="24" t="s">
        <v>202</v>
      </c>
      <c r="D21" s="15"/>
      <c r="E21" s="57">
        <v>109641.53195</v>
      </c>
      <c r="F21" s="57">
        <v>142483</v>
      </c>
      <c r="G21" s="57">
        <v>125753</v>
      </c>
      <c r="H21" s="57">
        <f t="shared" si="6"/>
        <v>176186</v>
      </c>
      <c r="I21" s="57">
        <f t="shared" si="5"/>
        <v>177764</v>
      </c>
      <c r="J21" s="56"/>
      <c r="K21" s="57">
        <v>107542</v>
      </c>
      <c r="L21" s="57">
        <v>110598.58253000003</v>
      </c>
      <c r="M21" s="57">
        <v>122160.74640692251</v>
      </c>
      <c r="N21" s="57">
        <v>109641.53195</v>
      </c>
      <c r="O21" s="57">
        <v>120995.05192</v>
      </c>
      <c r="P21" s="57">
        <v>124969.21661</v>
      </c>
      <c r="Q21" s="57">
        <v>166291</v>
      </c>
      <c r="R21" s="57">
        <v>142483</v>
      </c>
      <c r="S21" s="57">
        <v>139887</v>
      </c>
      <c r="T21" s="57">
        <v>141619</v>
      </c>
      <c r="U21" s="57">
        <v>143663</v>
      </c>
      <c r="V21" s="57">
        <v>125753</v>
      </c>
      <c r="W21" s="57">
        <v>142250</v>
      </c>
      <c r="X21" s="57">
        <f>X18-X19</f>
        <v>144333</v>
      </c>
      <c r="Y21" s="57">
        <v>145252</v>
      </c>
      <c r="Z21" s="57">
        <v>176186</v>
      </c>
      <c r="AA21" s="57">
        <v>178457</v>
      </c>
      <c r="AB21" s="57">
        <v>176525</v>
      </c>
      <c r="AC21" s="57">
        <v>171430</v>
      </c>
      <c r="AD21" s="57">
        <v>177764</v>
      </c>
      <c r="AE21" s="57">
        <v>185806</v>
      </c>
      <c r="AF21" s="104"/>
    </row>
    <row r="24" spans="1:32">
      <c r="K24" s="43">
        <v>2021</v>
      </c>
      <c r="L24" s="43">
        <v>2021</v>
      </c>
      <c r="M24" s="43">
        <v>2021</v>
      </c>
      <c r="N24" s="43">
        <v>2021</v>
      </c>
      <c r="O24" s="43">
        <v>2022</v>
      </c>
      <c r="P24" s="43">
        <v>2022</v>
      </c>
      <c r="Q24" s="43">
        <v>2022</v>
      </c>
      <c r="R24" s="43">
        <v>2022</v>
      </c>
      <c r="S24" s="43">
        <v>2023</v>
      </c>
      <c r="T24" s="43">
        <v>2023</v>
      </c>
      <c r="U24" s="43">
        <v>2023</v>
      </c>
      <c r="V24" s="43">
        <v>2023</v>
      </c>
      <c r="W24" s="43">
        <v>2024</v>
      </c>
      <c r="X24" s="43">
        <v>2024</v>
      </c>
      <c r="Y24" s="43">
        <v>2024</v>
      </c>
      <c r="Z24" s="43">
        <v>2024</v>
      </c>
      <c r="AA24" s="43">
        <v>2025</v>
      </c>
      <c r="AB24" s="43">
        <v>2025</v>
      </c>
      <c r="AC24" s="43">
        <v>2025</v>
      </c>
      <c r="AD24" s="43">
        <v>2025</v>
      </c>
      <c r="AE24" s="43">
        <v>2025</v>
      </c>
    </row>
    <row r="25" spans="1:32">
      <c r="A25" s="17" t="s">
        <v>44</v>
      </c>
      <c r="B25" s="1"/>
      <c r="C25" s="17" t="s">
        <v>203</v>
      </c>
      <c r="D25" s="1"/>
      <c r="E25" s="48">
        <v>2021</v>
      </c>
      <c r="F25" s="48">
        <v>2022</v>
      </c>
      <c r="G25" s="48">
        <v>2023</v>
      </c>
      <c r="H25" s="48">
        <v>2024</v>
      </c>
      <c r="I25" s="48">
        <f>I4</f>
        <v>2025</v>
      </c>
      <c r="J25" s="2"/>
      <c r="K25" s="44" t="s">
        <v>8</v>
      </c>
      <c r="L25" s="44" t="s">
        <v>11</v>
      </c>
      <c r="M25" s="44" t="s">
        <v>12</v>
      </c>
      <c r="N25" s="44" t="s">
        <v>13</v>
      </c>
      <c r="O25" s="44" t="s">
        <v>9</v>
      </c>
      <c r="P25" s="44" t="s">
        <v>14</v>
      </c>
      <c r="Q25" s="44" t="s">
        <v>15</v>
      </c>
      <c r="R25" s="44" t="s">
        <v>17</v>
      </c>
      <c r="S25" s="44" t="s">
        <v>10</v>
      </c>
      <c r="T25" s="44" t="s">
        <v>18</v>
      </c>
      <c r="U25" s="44" t="s">
        <v>19</v>
      </c>
      <c r="V25" s="44" t="s">
        <v>16</v>
      </c>
      <c r="W25" s="44" t="s">
        <v>370</v>
      </c>
      <c r="X25" s="44" t="s">
        <v>374</v>
      </c>
      <c r="Y25" s="44" t="s">
        <v>381</v>
      </c>
      <c r="Z25" s="44" t="s">
        <v>382</v>
      </c>
      <c r="AA25" s="44" t="str">
        <f>AA4</f>
        <v>1T 2025</v>
      </c>
      <c r="AB25" s="44" t="str">
        <f>AB4</f>
        <v>2T 2025</v>
      </c>
      <c r="AC25" s="44" t="str">
        <f>AC4</f>
        <v>3T 2025</v>
      </c>
      <c r="AD25" s="44" t="str">
        <f>AD4</f>
        <v>4T 2025</v>
      </c>
      <c r="AE25" s="44" t="s">
        <v>412</v>
      </c>
    </row>
    <row r="26" spans="1:32">
      <c r="A26" s="16" t="s">
        <v>45</v>
      </c>
      <c r="B26" s="1"/>
      <c r="C26" s="16" t="s">
        <v>204</v>
      </c>
      <c r="D26" s="1"/>
      <c r="E26" s="94">
        <v>44486.014129999996</v>
      </c>
      <c r="F26" s="94">
        <v>19523</v>
      </c>
      <c r="G26" s="94">
        <v>21254</v>
      </c>
      <c r="H26" s="94">
        <v>3996</v>
      </c>
      <c r="I26" s="94">
        <v>32658</v>
      </c>
      <c r="J26" s="2"/>
      <c r="K26" s="94">
        <v>299.65118000000001</v>
      </c>
      <c r="L26" s="94">
        <v>1723.36295</v>
      </c>
      <c r="M26" s="94">
        <v>19963</v>
      </c>
      <c r="N26" s="94">
        <v>22500</v>
      </c>
      <c r="O26" s="94">
        <v>2498</v>
      </c>
      <c r="P26" s="94">
        <v>11001</v>
      </c>
      <c r="Q26" s="94">
        <v>2885</v>
      </c>
      <c r="R26" s="94">
        <v>3139</v>
      </c>
      <c r="S26" s="94">
        <v>2393</v>
      </c>
      <c r="T26" s="94">
        <v>770</v>
      </c>
      <c r="U26" s="94">
        <v>1917</v>
      </c>
      <c r="V26" s="94">
        <v>16174</v>
      </c>
      <c r="W26" s="94">
        <v>1133</v>
      </c>
      <c r="X26" s="94">
        <v>947</v>
      </c>
      <c r="Y26" s="40">
        <v>1421</v>
      </c>
      <c r="Z26" s="94">
        <v>495</v>
      </c>
      <c r="AA26" s="94">
        <v>809</v>
      </c>
      <c r="AB26" s="94">
        <v>3196</v>
      </c>
      <c r="AC26" s="94">
        <v>28193</v>
      </c>
      <c r="AD26" s="94">
        <v>460</v>
      </c>
      <c r="AE26" s="94">
        <v>147</v>
      </c>
    </row>
    <row r="27" spans="1:32">
      <c r="A27" s="16" t="s">
        <v>46</v>
      </c>
      <c r="B27" s="1"/>
      <c r="C27" s="16" t="s">
        <v>205</v>
      </c>
      <c r="D27" s="1"/>
      <c r="E27" s="40">
        <v>-23310.0475153519</v>
      </c>
      <c r="F27" s="40">
        <v>-45659</v>
      </c>
      <c r="G27" s="40">
        <v>-57120</v>
      </c>
      <c r="H27" s="40">
        <v>-45732</v>
      </c>
      <c r="I27" s="40">
        <v>-53042</v>
      </c>
      <c r="J27" s="2"/>
      <c r="K27" s="94">
        <v>-1369.1448506902009</v>
      </c>
      <c r="L27" s="94">
        <v>-15367.284114661701</v>
      </c>
      <c r="M27" s="94">
        <v>-1257</v>
      </c>
      <c r="N27" s="94">
        <v>-5316.6185500000001</v>
      </c>
      <c r="O27" s="94">
        <v>-19620</v>
      </c>
      <c r="P27" s="94">
        <v>-5138</v>
      </c>
      <c r="Q27" s="94">
        <v>-6453</v>
      </c>
      <c r="R27" s="94">
        <v>-14448</v>
      </c>
      <c r="S27" s="94">
        <v>-12225</v>
      </c>
      <c r="T27" s="40">
        <v>-14125</v>
      </c>
      <c r="U27" s="40">
        <v>-7924</v>
      </c>
      <c r="V27" s="40">
        <v>-22846</v>
      </c>
      <c r="W27" s="40">
        <v>-6426</v>
      </c>
      <c r="X27" s="40">
        <v>-7231</v>
      </c>
      <c r="Y27" s="40">
        <v>-10745</v>
      </c>
      <c r="Z27" s="40">
        <v>-21330</v>
      </c>
      <c r="AA27" s="40">
        <v>-13915</v>
      </c>
      <c r="AB27" s="40">
        <v>-11161</v>
      </c>
      <c r="AC27" s="40">
        <v>-15603</v>
      </c>
      <c r="AD27" s="40">
        <v>-12363</v>
      </c>
      <c r="AE27" s="40">
        <v>-23208</v>
      </c>
    </row>
    <row r="28" spans="1:32" s="12" customFormat="1" ht="14.25">
      <c r="A28" s="15" t="s">
        <v>47</v>
      </c>
      <c r="B28" s="93"/>
      <c r="C28" s="15" t="s">
        <v>206</v>
      </c>
      <c r="D28" s="93"/>
      <c r="E28" s="100">
        <v>21175.966614648096</v>
      </c>
      <c r="F28" s="100">
        <v>-26136</v>
      </c>
      <c r="G28" s="100">
        <v>-35866</v>
      </c>
      <c r="H28" s="100">
        <v>-41736</v>
      </c>
      <c r="I28" s="100">
        <v>-20384</v>
      </c>
      <c r="J28" s="100"/>
      <c r="K28" s="100">
        <v>-1069.4936706902008</v>
      </c>
      <c r="L28" s="100">
        <v>-13643.9211646617</v>
      </c>
      <c r="M28" s="100">
        <v>18706</v>
      </c>
      <c r="N28" s="100">
        <v>17183.381450000001</v>
      </c>
      <c r="O28" s="100">
        <v>-17122</v>
      </c>
      <c r="P28" s="100">
        <v>5863</v>
      </c>
      <c r="Q28" s="100">
        <v>-3568</v>
      </c>
      <c r="R28" s="100">
        <v>-11309</v>
      </c>
      <c r="S28" s="100">
        <v>-9832</v>
      </c>
      <c r="T28" s="100">
        <v>-13355</v>
      </c>
      <c r="U28" s="100">
        <v>-6007</v>
      </c>
      <c r="V28" s="100">
        <v>-6672</v>
      </c>
      <c r="W28" s="100">
        <v>-5293</v>
      </c>
      <c r="X28" s="100">
        <v>-6284</v>
      </c>
      <c r="Y28" s="100">
        <v>-9324</v>
      </c>
      <c r="Z28" s="100">
        <v>-20835</v>
      </c>
      <c r="AA28" s="100">
        <v>-13106</v>
      </c>
      <c r="AB28" s="100">
        <v>-7965</v>
      </c>
      <c r="AC28" s="100">
        <v>12590</v>
      </c>
      <c r="AD28" s="100">
        <v>-11903</v>
      </c>
      <c r="AE28" s="100">
        <v>-23061</v>
      </c>
    </row>
    <row r="29" spans="1:32">
      <c r="A29" s="16" t="s">
        <v>48</v>
      </c>
      <c r="B29" s="1"/>
      <c r="C29" s="16" t="s">
        <v>207</v>
      </c>
      <c r="D29" s="1"/>
      <c r="E29" s="40">
        <v>-14101.301107999949</v>
      </c>
      <c r="F29" s="40">
        <v>15839</v>
      </c>
      <c r="G29" s="40">
        <v>119481</v>
      </c>
      <c r="H29" s="40">
        <v>-27690</v>
      </c>
      <c r="I29" s="40">
        <v>22225</v>
      </c>
      <c r="J29" s="2"/>
      <c r="K29" s="94">
        <v>-17242.804404999479</v>
      </c>
      <c r="L29" s="94">
        <v>23990.50329699953</v>
      </c>
      <c r="M29" s="94">
        <v>-14904</v>
      </c>
      <c r="N29" s="94">
        <v>-5945</v>
      </c>
      <c r="O29" s="94">
        <v>33171</v>
      </c>
      <c r="P29" s="94">
        <v>-19885</v>
      </c>
      <c r="Q29" s="94">
        <v>-4745</v>
      </c>
      <c r="R29" s="94">
        <v>7298</v>
      </c>
      <c r="S29" s="94">
        <v>5103</v>
      </c>
      <c r="T29" s="40">
        <v>10277</v>
      </c>
      <c r="U29" s="40">
        <v>-7416</v>
      </c>
      <c r="V29" s="40">
        <v>111517</v>
      </c>
      <c r="W29" s="40">
        <v>-4053</v>
      </c>
      <c r="X29" s="40">
        <v>-6606</v>
      </c>
      <c r="Y29" s="40">
        <v>3093</v>
      </c>
      <c r="Z29" s="40">
        <v>-20124</v>
      </c>
      <c r="AA29" s="40">
        <v>12476</v>
      </c>
      <c r="AB29" s="40">
        <v>8087</v>
      </c>
      <c r="AC29" s="40">
        <v>6517</v>
      </c>
      <c r="AD29" s="40">
        <v>-4855</v>
      </c>
      <c r="AE29" s="40">
        <v>7545</v>
      </c>
    </row>
    <row r="30" spans="1:32" s="12" customFormat="1" ht="14.25">
      <c r="A30" s="24" t="s">
        <v>49</v>
      </c>
      <c r="B30" s="15"/>
      <c r="C30" s="24" t="s">
        <v>208</v>
      </c>
      <c r="D30" s="15"/>
      <c r="E30" s="96">
        <v>7074.6655066481471</v>
      </c>
      <c r="F30" s="99">
        <v>-10297</v>
      </c>
      <c r="G30" s="96">
        <v>83615</v>
      </c>
      <c r="H30" s="99">
        <v>-69426</v>
      </c>
      <c r="I30" s="99">
        <v>1841</v>
      </c>
      <c r="J30" s="52"/>
      <c r="K30" s="95">
        <v>-18312.29807568968</v>
      </c>
      <c r="L30" s="95">
        <v>10346.58213233783</v>
      </c>
      <c r="M30" s="95">
        <v>3802</v>
      </c>
      <c r="N30" s="95">
        <v>11238.381450000001</v>
      </c>
      <c r="O30" s="95">
        <v>16049</v>
      </c>
      <c r="P30" s="95">
        <v>-14022</v>
      </c>
      <c r="Q30" s="95">
        <v>-8313</v>
      </c>
      <c r="R30" s="95">
        <v>-4011</v>
      </c>
      <c r="S30" s="95">
        <v>-4729</v>
      </c>
      <c r="T30" s="99">
        <v>-3078</v>
      </c>
      <c r="U30" s="99">
        <v>-13423</v>
      </c>
      <c r="V30" s="95">
        <v>104845</v>
      </c>
      <c r="W30" s="99">
        <v>-9346</v>
      </c>
      <c r="X30" s="99">
        <v>-12890</v>
      </c>
      <c r="Y30" s="99">
        <v>-6228</v>
      </c>
      <c r="Z30" s="99">
        <v>-40959</v>
      </c>
      <c r="AA30" s="99">
        <v>-630</v>
      </c>
      <c r="AB30" s="99">
        <v>122</v>
      </c>
      <c r="AC30" s="99">
        <v>19107</v>
      </c>
      <c r="AD30" s="99">
        <v>-16758</v>
      </c>
      <c r="AE30" s="99">
        <v>-15516</v>
      </c>
    </row>
    <row r="31" spans="1:32">
      <c r="A31" s="16" t="s">
        <v>50</v>
      </c>
      <c r="C31" s="16" t="s">
        <v>209</v>
      </c>
      <c r="J31" s="2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</sheetData>
  <dataConsolidate/>
  <pageMargins left="0.511811024" right="0.511811024" top="0.78740157499999996" bottom="0.78740157499999996" header="0.31496062000000002" footer="0.31496062000000002"/>
  <pageSetup paperSize="9" orientation="portrait" r:id="rId1"/>
  <ignoredErrors>
    <ignoredError sqref="X11" formulaRange="1"/>
    <ignoredError sqref="I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Capa_Cover</vt:lpstr>
      <vt:lpstr>1. Destaques_Highlights</vt:lpstr>
      <vt:lpstr>2. BP_Balance Sheet</vt:lpstr>
      <vt:lpstr>3. DRE_P&amp;L</vt:lpstr>
      <vt:lpstr>4. DFC_Cash Flow Statement</vt:lpstr>
      <vt:lpstr>5. Endividamento_Debt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 Tonial Rodrigues dos Santos</dc:creator>
  <cp:lastModifiedBy>Fernanda de Fátima Burin</cp:lastModifiedBy>
  <dcterms:created xsi:type="dcterms:W3CDTF">2024-04-03T14:20:27Z</dcterms:created>
  <dcterms:modified xsi:type="dcterms:W3CDTF">2026-05-15T13:36:27Z</dcterms:modified>
</cp:coreProperties>
</file>